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<sst xmlns="http://schemas.openxmlformats.org/spreadsheetml/2006/main" count="234" uniqueCount="161">
  <si>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</si>
  <si>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</si>
  <si>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</si>
  <si>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</si>
  <si>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</si>
  <si>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</si>
  <si>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</si>
  <si>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</si>
  <si>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</si>
  <si>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</si>
  <si>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</si>
  <si>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</si>
  <si>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Rashodi za usluge               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</si>
  <si>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</si>
  <si>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</si>
  <si>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</si>
  <si>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</si>
  <si>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</si>
  <si>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</si>
  <si>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</si>
  <si>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</si>
  <si>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</si>
  <si>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</si>
  <si>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</si>
  <si>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</si>
  <si>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</si>
  <si>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</si>
  <si>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</si>
  <si>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</si>
  <si>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</si>
  <si>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</si>
  <si>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</si>
  <si>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</si>
  <si>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</si>
  <si>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</si>
  <si>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</si>
  <si>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</si>
  <si>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</si>
  <si>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</si>
  <si>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</si>
  <si>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</si>
  <si>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</si>
  <si>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</si>
  <si>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</si>
  <si>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</si>
  <si>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</si>
  <si>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</si>
  <si>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</si>
  <si>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</si>
  <si>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</si>
  <si>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</si>
  <si>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</si>
  <si>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</si>
  <si>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</si>
  <si>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</si>
  <si>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</si>
  <si>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</si>
  <si>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</si>
  <si>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</si>
  <si>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</si>
  <si>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>UPRAVNO  VIJEĆE</t>
  </si>
  <si>
    <t>PRIHODI OD IMOVINE</t>
  </si>
  <si>
    <t>Prihodi od financijske imovine</t>
  </si>
  <si>
    <t xml:space="preserve">Kamate na oročena sredstva i depozite po viđenju 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</si>
  <si>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</si>
  <si>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</si>
  <si>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</si>
  <si>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</si>
  <si>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</si>
  <si>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</si>
  <si>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</si>
  <si>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A100102    Materijalni i financijski rashodi</t>
    </r>
  </si>
  <si>
    <t xml:space="preserve">Uredska oprema i namještaj </t>
  </si>
  <si>
    <t xml:space="preserve">         RAZLIKA-VIŠAK/MANJAK</t>
  </si>
  <si>
    <t>Indeks(%) 4/1</t>
  </si>
  <si>
    <t>Indeks(%) 4/3</t>
  </si>
  <si>
    <t>Indeks (%) 4/1</t>
  </si>
  <si>
    <t>Indeks (%) 4/3</t>
  </si>
  <si>
    <t>Uređaji, strojevi i oprema za ostale namjene</t>
  </si>
  <si>
    <t xml:space="preserve">UKUPNI  RASHODI                         </t>
  </si>
  <si>
    <t xml:space="preserve">UKUPNI RASHODI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</si>
  <si>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Predsjednik  Upravnog vijeća:</t>
  </si>
  <si>
    <t>RAZDJEL  001              DJEČJI VRTIĆ "PČELICA"</t>
  </si>
  <si>
    <t xml:space="preserve">Ostale naknade troškova zaposlenima                                                </t>
  </si>
  <si>
    <t>Ostale naknade troškova zaposlenima</t>
  </si>
  <si>
    <t>0960</t>
  </si>
  <si>
    <t>Pristojbe i naknade</t>
  </si>
  <si>
    <t>Komunikacijska oprema</t>
  </si>
  <si>
    <t>Zakupnine i najamnine za opremu</t>
  </si>
  <si>
    <t>Zakupnine i najamnine</t>
  </si>
  <si>
    <t xml:space="preserve">Izvor:                                  4. Prihodi za posebne namjene </t>
  </si>
  <si>
    <t xml:space="preserve">B.    RASPOLOŽIVA SREDSTVA IZ PRETHODNIH GODINA </t>
  </si>
  <si>
    <t>9      VIŠAKMANJAK IZ PRETHODNE/IH GODINA</t>
  </si>
  <si>
    <t xml:space="preserve">       VIŠAK/MANJAK+RASPOLOŽIVA SREDSTVA IZ PRETHODNIH GODINA </t>
  </si>
  <si>
    <t xml:space="preserve">                                                B.    RASPOLOŽIVA SREDSTVA IZ PRETHODNIH GODINA</t>
  </si>
  <si>
    <t xml:space="preserve">VLASTITI IZVORI </t>
  </si>
  <si>
    <t xml:space="preserve">REZULTAT POSLOVANJA </t>
  </si>
  <si>
    <t xml:space="preserve">Višak/manjak prihoda </t>
  </si>
  <si>
    <t xml:space="preserve">Višak prihoda </t>
  </si>
  <si>
    <t xml:space="preserve">PRIHODI OD UPRAVNIH I ADMINISTRATIVNIH PRISTOJBI,                        PRISTOJBI PO POSEBNIM PROPISIMA I NAKNADA           </t>
  </si>
  <si>
    <t xml:space="preserve">RASHODI ZA ZAPOSLENE                        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</si>
  <si>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</si>
  <si>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</si>
  <si>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</si>
  <si>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 za obvezno zdravstveno osiguranje                         </t>
  </si>
  <si>
    <t xml:space="preserve">MATERIJALNI RASHODI                          </t>
  </si>
  <si>
    <t xml:space="preserve">Zdravstvene usluge                            </t>
  </si>
  <si>
    <t xml:space="preserve">Intelektualne i osobne usluge                             </t>
  </si>
  <si>
    <t xml:space="preserve">Računalne usluge                                        </t>
  </si>
  <si>
    <t xml:space="preserve">Bankarske usluge i usluge platnog prometa                 </t>
  </si>
  <si>
    <t xml:space="preserve">Materijal i dijelovi za tekuće i investicijsko održavanje                       </t>
  </si>
  <si>
    <t xml:space="preserve">Sitni inventar                                 </t>
  </si>
  <si>
    <t xml:space="preserve">Rashodi za usluge                                  </t>
  </si>
  <si>
    <t xml:space="preserve">Usluge telefona i pošte                           </t>
  </si>
  <si>
    <t xml:space="preserve">Usluge tekućeg i investicijskog održavanja                 </t>
  </si>
  <si>
    <t xml:space="preserve">Ostale usluge                                        </t>
  </si>
  <si>
    <t xml:space="preserve">Ostali nespomenuti rashodi poslovanja                      </t>
  </si>
  <si>
    <t xml:space="preserve">Reprezentacija                                       </t>
  </si>
  <si>
    <t xml:space="preserve">FINANCIJSKI RASHODI                            </t>
  </si>
  <si>
    <t xml:space="preserve">Ostali financijski rashodi                               </t>
  </si>
  <si>
    <t xml:space="preserve">                                                                                                                                      </t>
  </si>
  <si>
    <t>GODIŠNJI IZVJEŠTAJ</t>
  </si>
  <si>
    <t>Izvršenje                          1-12/2020.</t>
  </si>
  <si>
    <t>Građevinski objekti</t>
  </si>
  <si>
    <t>Poslovni objekti</t>
  </si>
  <si>
    <t xml:space="preserve">Zatezne kamate </t>
  </si>
  <si>
    <t xml:space="preserve">Članarine </t>
  </si>
  <si>
    <t xml:space="preserve">Usluge promidžbe i informiranja </t>
  </si>
  <si>
    <t xml:space="preserve">Članak 2. </t>
  </si>
  <si>
    <t xml:space="preserve">Članak 3. </t>
  </si>
  <si>
    <t>Članak 4.</t>
  </si>
  <si>
    <t>Izvršenje                          1-12/2021.</t>
  </si>
  <si>
    <t>Izvršenje            1-12/2020.</t>
  </si>
  <si>
    <t>Izvorni plan 2021.</t>
  </si>
  <si>
    <t>Tekući plan 2021.</t>
  </si>
  <si>
    <t>Izvršenje                  1-12/2021.</t>
  </si>
  <si>
    <t>Izvorni plan           2021.</t>
  </si>
  <si>
    <t>Tekući plan          2021.</t>
  </si>
  <si>
    <t xml:space="preserve">ZA 2021. GODINU </t>
  </si>
  <si>
    <t>PRIHODI OD PRODAJE PROIZVODA I ROBE TE PRUŽENIH USLUGA I  PRIHODI OD DONACIJA</t>
  </si>
  <si>
    <t>Donacije od pravnih i fizičkih osoba izvan općeg proračuna</t>
  </si>
  <si>
    <t>Tekuće donacije</t>
  </si>
  <si>
    <t xml:space="preserve">NAKNADE GRAĐANIMA I KUĆANSTVIMA NA TEMELJU OSIG. I DRUGE NAKNADE </t>
  </si>
  <si>
    <t xml:space="preserve">Naknade građanima i kućanstvima iz proračuna </t>
  </si>
  <si>
    <t xml:space="preserve">Naknade građanima i kućanstvima u naravi </t>
  </si>
  <si>
    <t>Funkcija</t>
  </si>
  <si>
    <t>Izvršenje 1-12/2020.</t>
  </si>
  <si>
    <t xml:space="preserve">KAZNE, UPRAVNE MJERE I OSTALI PRIHODI </t>
  </si>
  <si>
    <t xml:space="preserve">Ostali prihodi </t>
  </si>
  <si>
    <r>
      <t xml:space="preserve">      Ukupni višak prihoda od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49.629,59 kuna prenosi se u 2022. godinu te će se raspodijeliti Odlukom tijekom 2022. godine.</t>
    </r>
  </si>
  <si>
    <t>1. Opći prihodi i primici, 4. Prihodi za posebne namjene i 5. Donacije</t>
  </si>
  <si>
    <t>Dječji vrtić Pčelica Breznica</t>
  </si>
  <si>
    <t>O IZVRŠENJU FINANCIJSKOG PLANA DJEČJEG VRTIĆA PČELICA BISAG</t>
  </si>
  <si>
    <t xml:space="preserve">       Godišnji izvještaj o izvršenju Financijskog plana Dječjeg vrtića Pčelica Bisag za 2021. godinu sadrži:</t>
  </si>
  <si>
    <t xml:space="preserve">      Sastavni dio godišnjeg izvještaja je tabelarni prikaz izvršenja Financijskog plana Dječjeg vrtića Pčelica Bisag za razdoblje od 01.01. do 31.12.2021. godine.</t>
  </si>
  <si>
    <r>
      <t xml:space="preserve">        </t>
    </r>
    <r>
      <rPr>
        <sz val="9"/>
        <color indexed="8"/>
        <rFont val="Arial"/>
        <family val="2"/>
      </rPr>
      <t>Godišnji izvještaj o izvršenju Financijskog plana Dječjeg vrtića Pčelica Bisag za 2021. godinu objaviti će se na oglasnoj ploči Dječjeg vrtića Pčelica Bisag.</t>
    </r>
  </si>
  <si>
    <t>KLASA: 400-04/22-01/02</t>
  </si>
  <si>
    <t>URBROJ: 2186-181-22-1</t>
  </si>
  <si>
    <t>Bisag, 02.05.2022.</t>
  </si>
  <si>
    <r>
      <t xml:space="preserve">      Na temelju članka 86. Zakona o proračunu ("Narodne novine" broj 144/21) i članka 42. Statuta Dječjeg vrtića Pčelica Bisag, Upravno vijeće Dječjeg vrtića Pčelica Bisag na svojoj sjednici održanoj 02.05.2022.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donosi</t>
    </r>
  </si>
  <si>
    <t xml:space="preserve">Stjepan Šafran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</si>
</sst>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[$-41A]d\.\ mmmm\ yyyy"/>
    <numFmt numFmtId="168" formatCode="[$-41A]d\.\ mmmm\ yyyy\.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4" fontId="1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2" fontId="5" fillId="0" borderId="0" xfId="0" applyNumberFormat="1" applyFont="1" applyAlignment="1">
      <alignment/>
    </xf>
    <xf numFmtId="4" fontId="13" fillId="34" borderId="0" xfId="0" applyNumberFormat="1" applyFont="1" applyFill="1" applyAlignment="1">
      <alignment horizontal="right"/>
    </xf>
    <xf numFmtId="4" fontId="6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4" fontId="10" fillId="35" borderId="0" xfId="0" applyNumberFormat="1" applyFont="1" applyFill="1" applyAlignment="1">
      <alignment horizontal="right"/>
    </xf>
    <xf numFmtId="4" fontId="13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4" fontId="6" fillId="35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4" fontId="7" fillId="34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5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35" borderId="0" xfId="0" applyFont="1" applyFill="1" applyAlignment="1">
      <alignment horizontal="left" wrapText="1"/>
    </xf>
    <xf numFmtId="4" fontId="10" fillId="35" borderId="0" xfId="0" applyNumberFormat="1" applyFont="1" applyFill="1" applyAlignment="1">
      <alignment horizontal="right" vertical="center"/>
    </xf>
    <xf numFmtId="0" fontId="10" fillId="35" borderId="0" xfId="0" applyFont="1" applyFill="1" applyAlignment="1">
      <alignment horizontal="right" vertic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4" fontId="12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/>
    </xf>
    <xf numFmtId="4" fontId="56" fillId="0" borderId="0" xfId="0" applyNumberFormat="1" applyFont="1" applyAlignment="1">
      <alignment horizontal="left"/>
    </xf>
    <xf numFmtId="4" fontId="13" fillId="35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4" fontId="1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zoomScale="110" zoomScaleNormal="110" zoomScalePageLayoutView="0" workbookViewId="0" topLeftCell="A25">
      <selection activeCell="A11" sqref="A11:O12"/>
    </sheetView>
  </sheetViews>
  <sheetFormatPr defaultColWidth="9.140625" defaultRowHeight="12.75"/>
  <cols>
    <col min="8" max="8" width="8.421875" style="0" customWidth="1"/>
    <col min="9" max="9" width="1.421875" style="0" hidden="1" customWidth="1"/>
    <col min="10" max="10" width="13.8515625" style="0" customWidth="1"/>
    <col min="11" max="11" width="12.8515625" style="0" customWidth="1"/>
    <col min="12" max="12" width="12.7109375" style="0" customWidth="1"/>
    <col min="13" max="13" width="13.421875" style="0" customWidth="1"/>
    <col min="14" max="14" width="9.421875" style="0" customWidth="1"/>
    <col min="15" max="15" width="9.8515625" style="0" customWidth="1"/>
  </cols>
  <sheetData>
    <row r="1" ht="12.75" hidden="1"/>
    <row r="2" spans="1:10" ht="12.75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hidden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2" t="s">
        <v>151</v>
      </c>
      <c r="B4" s="153"/>
      <c r="C4" s="153"/>
      <c r="D4" s="153"/>
      <c r="E4" s="1"/>
      <c r="F4" s="1"/>
      <c r="G4" s="1"/>
      <c r="H4" s="1"/>
      <c r="I4" s="1"/>
      <c r="J4" s="1"/>
    </row>
    <row r="5" spans="1:10" ht="12.75">
      <c r="A5" s="12" t="s">
        <v>60</v>
      </c>
      <c r="B5" s="12"/>
      <c r="C5" s="12"/>
      <c r="D5" s="1"/>
      <c r="E5" s="1"/>
      <c r="F5" s="1"/>
      <c r="G5" s="1"/>
      <c r="H5" s="1"/>
      <c r="I5" s="1"/>
      <c r="J5" s="1"/>
    </row>
    <row r="6" spans="1:10" ht="12.75">
      <c r="A6" s="12" t="s">
        <v>156</v>
      </c>
      <c r="B6" s="12"/>
      <c r="C6" s="12"/>
      <c r="D6" s="1"/>
      <c r="E6" s="1"/>
      <c r="F6" s="1"/>
      <c r="G6" s="1"/>
      <c r="H6" s="1"/>
      <c r="I6" s="1"/>
      <c r="J6" s="1"/>
    </row>
    <row r="7" spans="1:10" ht="12.75">
      <c r="A7" s="12" t="s">
        <v>157</v>
      </c>
      <c r="B7" s="12"/>
      <c r="C7" s="12"/>
      <c r="D7" s="1"/>
      <c r="E7" s="1"/>
      <c r="F7" s="1"/>
      <c r="G7" s="1"/>
      <c r="H7" s="1"/>
      <c r="I7" s="1"/>
      <c r="J7" s="1"/>
    </row>
    <row r="8" spans="1:10" ht="12.75">
      <c r="A8" s="167" t="s">
        <v>158</v>
      </c>
      <c r="B8" s="167"/>
      <c r="C8" s="167"/>
      <c r="D8" s="1"/>
      <c r="E8" s="1"/>
      <c r="F8" s="1"/>
      <c r="G8" s="1"/>
      <c r="H8" s="1"/>
      <c r="I8" s="1"/>
      <c r="J8" s="1"/>
    </row>
    <row r="9" spans="1:10" ht="12.75">
      <c r="A9" s="11"/>
      <c r="B9" s="11"/>
      <c r="C9" s="11"/>
      <c r="D9" s="1"/>
      <c r="E9" s="1"/>
      <c r="F9" s="1"/>
      <c r="G9" s="1"/>
      <c r="H9" s="1"/>
      <c r="I9" s="1"/>
      <c r="J9" s="1"/>
    </row>
    <row r="10" spans="1:10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12.75" customHeight="1">
      <c r="A11" s="168" t="s">
        <v>159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.7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5" ht="15">
      <c r="A14" s="158" t="s">
        <v>121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5" ht="15">
      <c r="A15" s="157" t="s">
        <v>152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15" ht="15">
      <c r="A16" s="158" t="s">
        <v>138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0" ht="4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4" t="s">
        <v>36</v>
      </c>
      <c r="B18" s="4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5" ht="12.75">
      <c r="A20" s="150" t="s">
        <v>37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4" ht="12.75">
      <c r="A22" s="162" t="s">
        <v>153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3"/>
      <c r="L22" s="163"/>
      <c r="M22" s="163"/>
      <c r="N22" s="163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3"/>
      <c r="K24" s="53"/>
      <c r="L24" s="53"/>
      <c r="M24" s="53"/>
      <c r="N24" s="53"/>
      <c r="O24" s="53"/>
    </row>
    <row r="25" spans="1:15" ht="24">
      <c r="A25" s="164" t="s">
        <v>38</v>
      </c>
      <c r="B25" s="165"/>
      <c r="C25" s="165"/>
      <c r="D25" s="165"/>
      <c r="E25" s="165"/>
      <c r="F25" s="165"/>
      <c r="G25" s="165"/>
      <c r="H25" s="166"/>
      <c r="I25" s="147"/>
      <c r="J25" s="148" t="s">
        <v>132</v>
      </c>
      <c r="K25" s="149" t="s">
        <v>133</v>
      </c>
      <c r="L25" s="148" t="s">
        <v>134</v>
      </c>
      <c r="M25" s="149" t="s">
        <v>135</v>
      </c>
      <c r="N25" s="148" t="s">
        <v>76</v>
      </c>
      <c r="O25" s="148" t="s">
        <v>77</v>
      </c>
    </row>
    <row r="26" spans="1:15" ht="12.75">
      <c r="A26" s="159"/>
      <c r="B26" s="160"/>
      <c r="C26" s="160"/>
      <c r="D26" s="160"/>
      <c r="E26" s="160"/>
      <c r="F26" s="160"/>
      <c r="G26" s="160"/>
      <c r="H26" s="161"/>
      <c r="I26" s="14"/>
      <c r="J26" s="62">
        <v>1</v>
      </c>
      <c r="K26" s="63">
        <v>2</v>
      </c>
      <c r="L26" s="63">
        <v>3</v>
      </c>
      <c r="M26" s="63">
        <v>4</v>
      </c>
      <c r="N26" s="63">
        <v>5</v>
      </c>
      <c r="O26" s="63">
        <v>6</v>
      </c>
    </row>
    <row r="27" spans="1:15" s="1" customFormat="1" ht="12">
      <c r="A27" s="159" t="s">
        <v>39</v>
      </c>
      <c r="B27" s="160"/>
      <c r="C27" s="160"/>
      <c r="D27" s="160"/>
      <c r="E27" s="160"/>
      <c r="F27" s="160"/>
      <c r="G27" s="160"/>
      <c r="H27" s="161"/>
      <c r="I27" s="15"/>
      <c r="J27" s="54">
        <f>'Opći i posebni dio'!K5</f>
        <v>1192420.67</v>
      </c>
      <c r="K27" s="54">
        <f>'Opći i posebni dio'!L5</f>
        <v>1649334</v>
      </c>
      <c r="L27" s="54">
        <f>'Opći i posebni dio'!M5</f>
        <v>1649334</v>
      </c>
      <c r="M27" s="54">
        <f>'Opći i posebni dio'!N5</f>
        <v>1601107</v>
      </c>
      <c r="N27" s="54">
        <f>M27/J27*100</f>
        <v>134.27367038177894</v>
      </c>
      <c r="O27" s="54">
        <f>M27/L27*100</f>
        <v>97.07597127082809</v>
      </c>
    </row>
    <row r="28" spans="1:15" s="1" customFormat="1" ht="12">
      <c r="A28" s="154" t="s">
        <v>40</v>
      </c>
      <c r="B28" s="155"/>
      <c r="C28" s="155"/>
      <c r="D28" s="155"/>
      <c r="E28" s="155"/>
      <c r="F28" s="155"/>
      <c r="G28" s="155"/>
      <c r="H28" s="156"/>
      <c r="I28" s="16"/>
      <c r="J28" s="55">
        <f>J27</f>
        <v>1192420.67</v>
      </c>
      <c r="K28" s="55">
        <f>K27</f>
        <v>1649334</v>
      </c>
      <c r="L28" s="55">
        <f>L27</f>
        <v>1649334</v>
      </c>
      <c r="M28" s="55">
        <f>M27</f>
        <v>1601107</v>
      </c>
      <c r="N28" s="56">
        <f>M28/J28*100</f>
        <v>134.27367038177894</v>
      </c>
      <c r="O28" s="55">
        <f>M28/L28*100</f>
        <v>97.07597127082809</v>
      </c>
    </row>
    <row r="29" spans="1:15" s="1" customFormat="1" ht="12">
      <c r="A29" s="159"/>
      <c r="B29" s="160"/>
      <c r="C29" s="160"/>
      <c r="D29" s="160"/>
      <c r="E29" s="160"/>
      <c r="F29" s="160"/>
      <c r="G29" s="160"/>
      <c r="H29" s="161"/>
      <c r="I29" s="14"/>
      <c r="J29" s="54"/>
      <c r="K29" s="54"/>
      <c r="L29" s="54"/>
      <c r="M29" s="54"/>
      <c r="N29" s="55"/>
      <c r="O29" s="54"/>
    </row>
    <row r="30" spans="1:15" s="1" customFormat="1" ht="12">
      <c r="A30" s="159" t="s">
        <v>41</v>
      </c>
      <c r="B30" s="160"/>
      <c r="C30" s="160"/>
      <c r="D30" s="160"/>
      <c r="E30" s="160"/>
      <c r="F30" s="160"/>
      <c r="G30" s="160"/>
      <c r="H30" s="161"/>
      <c r="I30" s="14"/>
      <c r="J30" s="54">
        <f>'Opći i posebni dio'!K37</f>
        <v>1118885.18</v>
      </c>
      <c r="K30" s="54">
        <f>'Opći i posebni dio'!L37</f>
        <v>1637596</v>
      </c>
      <c r="L30" s="54">
        <f>'Opći i posebni dio'!M37</f>
        <v>1637596</v>
      </c>
      <c r="M30" s="54">
        <f>'Opći i posebni dio'!N37</f>
        <v>1550125.8800000001</v>
      </c>
      <c r="N30" s="91">
        <f>M30/J30*100</f>
        <v>138.54199766950174</v>
      </c>
      <c r="O30" s="91">
        <f>M30/L30*100</f>
        <v>94.65862642556529</v>
      </c>
    </row>
    <row r="31" spans="1:15" s="1" customFormat="1" ht="12">
      <c r="A31" s="159" t="s">
        <v>44</v>
      </c>
      <c r="B31" s="160"/>
      <c r="C31" s="160"/>
      <c r="D31" s="160"/>
      <c r="E31" s="160"/>
      <c r="F31" s="160"/>
      <c r="G31" s="160"/>
      <c r="H31" s="161"/>
      <c r="I31" s="14"/>
      <c r="J31" s="54">
        <f>'Opći i posebni dio'!K95</f>
        <v>61867.22</v>
      </c>
      <c r="K31" s="54">
        <f>'Opći i posebni dio'!L95</f>
        <v>35000</v>
      </c>
      <c r="L31" s="54">
        <f>'Opći i posebni dio'!M95</f>
        <v>35000</v>
      </c>
      <c r="M31" s="54">
        <f>'Opći i posebni dio'!N95</f>
        <v>24613.620000000003</v>
      </c>
      <c r="N31" s="91">
        <f>M31/J31*100</f>
        <v>39.784590288686</v>
      </c>
      <c r="O31" s="91">
        <f>M31/L31*100</f>
        <v>70.32462857142858</v>
      </c>
    </row>
    <row r="32" spans="1:15" s="1" customFormat="1" ht="12">
      <c r="A32" s="154" t="s">
        <v>42</v>
      </c>
      <c r="B32" s="155"/>
      <c r="C32" s="155"/>
      <c r="D32" s="155"/>
      <c r="E32" s="155"/>
      <c r="F32" s="155"/>
      <c r="G32" s="155"/>
      <c r="H32" s="156"/>
      <c r="I32" s="16"/>
      <c r="J32" s="55">
        <f>SUM(J30+J31)</f>
        <v>1180752.4</v>
      </c>
      <c r="K32" s="55">
        <f>SUM(K30+K31)</f>
        <v>1672596</v>
      </c>
      <c r="L32" s="55">
        <f>SUM(L30+L31)</f>
        <v>1672596</v>
      </c>
      <c r="M32" s="55">
        <f>SUM(M30+M31)</f>
        <v>1574739.5000000002</v>
      </c>
      <c r="N32" s="55">
        <f>M32/J32*100</f>
        <v>133.36746128993687</v>
      </c>
      <c r="O32" s="55">
        <f>M32/L32*100</f>
        <v>94.14942400914508</v>
      </c>
    </row>
    <row r="33" spans="1:15" s="1" customFormat="1" ht="12">
      <c r="A33" s="154"/>
      <c r="B33" s="160"/>
      <c r="C33" s="160"/>
      <c r="D33" s="160"/>
      <c r="E33" s="160"/>
      <c r="F33" s="160"/>
      <c r="G33" s="160"/>
      <c r="H33" s="161"/>
      <c r="I33" s="16"/>
      <c r="J33" s="55"/>
      <c r="K33" s="55"/>
      <c r="L33" s="55"/>
      <c r="M33" s="55"/>
      <c r="N33" s="56"/>
      <c r="O33" s="56"/>
    </row>
    <row r="34" spans="1:15" s="1" customFormat="1" ht="12">
      <c r="A34" s="169" t="s">
        <v>73</v>
      </c>
      <c r="B34" s="170"/>
      <c r="C34" s="170"/>
      <c r="D34" s="170"/>
      <c r="E34" s="170"/>
      <c r="F34" s="170"/>
      <c r="G34" s="170"/>
      <c r="H34" s="170"/>
      <c r="I34" s="16"/>
      <c r="J34" s="55">
        <f>SUM(J28-J32)</f>
        <v>11668.270000000019</v>
      </c>
      <c r="K34" s="55">
        <f>SUM(K28-K32)</f>
        <v>-23262</v>
      </c>
      <c r="L34" s="55">
        <f>SUM(L28-L32)</f>
        <v>-23262</v>
      </c>
      <c r="M34" s="55">
        <f>SUM(M28-M32)</f>
        <v>26367.499999999767</v>
      </c>
      <c r="N34" s="55">
        <f>M34/J34*100</f>
        <v>225.9760872862877</v>
      </c>
      <c r="O34" s="55">
        <f>M34/L34*100</f>
        <v>-113.3500988736986</v>
      </c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Q35" s="1"/>
      <c r="R35" s="1"/>
    </row>
    <row r="36" spans="1:18" ht="12.75">
      <c r="A36" s="164" t="s">
        <v>91</v>
      </c>
      <c r="B36" s="165"/>
      <c r="C36" s="165"/>
      <c r="D36" s="165"/>
      <c r="E36" s="165"/>
      <c r="F36" s="165"/>
      <c r="G36" s="165"/>
      <c r="H36" s="166"/>
      <c r="I36" s="147"/>
      <c r="J36" s="148"/>
      <c r="K36" s="149"/>
      <c r="L36" s="148"/>
      <c r="M36" s="149"/>
      <c r="N36" s="148"/>
      <c r="O36" s="148"/>
      <c r="Q36" s="1"/>
      <c r="R36" s="1"/>
    </row>
    <row r="37" spans="1:18" ht="12.75">
      <c r="A37" s="159"/>
      <c r="B37" s="160"/>
      <c r="C37" s="160"/>
      <c r="D37" s="160"/>
      <c r="E37" s="160"/>
      <c r="F37" s="160"/>
      <c r="G37" s="160"/>
      <c r="H37" s="161"/>
      <c r="I37" s="14"/>
      <c r="J37" s="62"/>
      <c r="K37" s="63"/>
      <c r="L37" s="63"/>
      <c r="M37" s="63"/>
      <c r="N37" s="63"/>
      <c r="O37" s="63"/>
      <c r="Q37" s="1"/>
      <c r="R37" s="1"/>
    </row>
    <row r="38" spans="1:15" s="1" customFormat="1" ht="12">
      <c r="A38" s="159" t="s">
        <v>92</v>
      </c>
      <c r="B38" s="160"/>
      <c r="C38" s="160"/>
      <c r="D38" s="160"/>
      <c r="E38" s="160"/>
      <c r="F38" s="160"/>
      <c r="G38" s="160"/>
      <c r="H38" s="161"/>
      <c r="I38" s="15"/>
      <c r="J38" s="54">
        <f>'Opći i posebni dio'!K111</f>
        <v>11593.82</v>
      </c>
      <c r="K38" s="54">
        <f>'Opći i posebni dio'!L111</f>
        <v>23262</v>
      </c>
      <c r="L38" s="54">
        <f>'Opći i posebni dio'!M111</f>
        <v>23262</v>
      </c>
      <c r="M38" s="54">
        <f>'Opći i posebni dio'!N111</f>
        <v>23262.09</v>
      </c>
      <c r="N38" s="54">
        <f>'Opći i posebni dio'!O111</f>
        <v>200.6421524570849</v>
      </c>
      <c r="O38" s="54">
        <f>'Opći i posebni dio'!P111</f>
        <v>100.00038689708536</v>
      </c>
    </row>
    <row r="39" spans="1:15" s="1" customFormat="1" ht="12">
      <c r="A39" s="154"/>
      <c r="B39" s="160"/>
      <c r="C39" s="160"/>
      <c r="D39" s="160"/>
      <c r="E39" s="160"/>
      <c r="F39" s="160"/>
      <c r="G39" s="160"/>
      <c r="H39" s="161"/>
      <c r="I39" s="16"/>
      <c r="J39" s="55"/>
      <c r="K39" s="55"/>
      <c r="L39" s="55"/>
      <c r="M39" s="55"/>
      <c r="N39" s="56"/>
      <c r="O39" s="56"/>
    </row>
    <row r="40" spans="1:15" s="1" customFormat="1" ht="12">
      <c r="A40" s="169" t="s">
        <v>93</v>
      </c>
      <c r="B40" s="170"/>
      <c r="C40" s="170"/>
      <c r="D40" s="170"/>
      <c r="E40" s="170"/>
      <c r="F40" s="170"/>
      <c r="G40" s="170"/>
      <c r="H40" s="170"/>
      <c r="I40" s="16"/>
      <c r="J40" s="55">
        <f>SUM(J34+J38)</f>
        <v>23262.09000000002</v>
      </c>
      <c r="K40" s="55">
        <f>SUM(K34+K38)</f>
        <v>0</v>
      </c>
      <c r="L40" s="55">
        <f>SUM(L34+L38)</f>
        <v>0</v>
      </c>
      <c r="M40" s="55">
        <f>SUM(M34+M38)</f>
        <v>49629.589999999764</v>
      </c>
      <c r="N40" s="55">
        <f>M40/J40*100</f>
        <v>213.34966032716633</v>
      </c>
      <c r="O40" s="55">
        <v>0</v>
      </c>
    </row>
    <row r="41" spans="1:15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2.75" hidden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2.75">
      <c r="A43" s="150" t="s">
        <v>128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4.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2.75">
      <c r="A45" s="152" t="s">
        <v>149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2.75">
      <c r="A47" s="150" t="s">
        <v>129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</row>
    <row r="48" spans="1:15" ht="4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5" ht="12.75">
      <c r="A49" s="152" t="s">
        <v>154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5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</sheetData>
  <sheetProtection/>
  <mergeCells count="27">
    <mergeCell ref="A40:H40"/>
    <mergeCell ref="A36:H36"/>
    <mergeCell ref="A37:H37"/>
    <mergeCell ref="A38:H38"/>
    <mergeCell ref="A32:H32"/>
    <mergeCell ref="A34:H34"/>
    <mergeCell ref="A33:H33"/>
    <mergeCell ref="A4:D4"/>
    <mergeCell ref="A39:H39"/>
    <mergeCell ref="A30:H30"/>
    <mergeCell ref="A31:H31"/>
    <mergeCell ref="A25:H25"/>
    <mergeCell ref="A29:H29"/>
    <mergeCell ref="A26:H26"/>
    <mergeCell ref="A8:C8"/>
    <mergeCell ref="A14:O14"/>
    <mergeCell ref="A11:O12"/>
    <mergeCell ref="A47:O47"/>
    <mergeCell ref="A49:O49"/>
    <mergeCell ref="A43:O43"/>
    <mergeCell ref="A45:O45"/>
    <mergeCell ref="A28:H28"/>
    <mergeCell ref="A15:O15"/>
    <mergeCell ref="A16:O16"/>
    <mergeCell ref="A20:O20"/>
    <mergeCell ref="A27:H27"/>
    <mergeCell ref="A22:N22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="115" zoomScaleNormal="115" zoomScalePageLayoutView="0" workbookViewId="0" topLeftCell="A180">
      <selection activeCell="U198" sqref="U198"/>
    </sheetView>
  </sheetViews>
  <sheetFormatPr defaultColWidth="9.140625" defaultRowHeight="12.75" customHeight="1"/>
  <cols>
    <col min="1" max="1" width="4.421875" style="0" customWidth="1"/>
    <col min="2" max="2" width="4.28125" style="100" customWidth="1"/>
    <col min="3" max="3" width="6.28125" style="100" customWidth="1"/>
    <col min="4" max="4" width="8.00390625" style="53" customWidth="1"/>
    <col min="9" max="9" width="9.28125" style="0" customWidth="1"/>
    <col min="10" max="10" width="0.85546875" style="0" hidden="1" customWidth="1"/>
    <col min="11" max="14" width="13.8515625" style="114" customWidth="1"/>
    <col min="15" max="15" width="8.7109375" style="115" customWidth="1"/>
    <col min="16" max="16" width="8.7109375" style="114" customWidth="1"/>
  </cols>
  <sheetData>
    <row r="1" spans="1:13" ht="12.75" customHeight="1">
      <c r="A1" s="205" t="s">
        <v>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13"/>
      <c r="M1" s="113"/>
    </row>
    <row r="2" spans="1:16" ht="12.75" customHeight="1">
      <c r="A2" s="19"/>
      <c r="B2" s="97"/>
      <c r="C2" s="97"/>
      <c r="D2" s="101"/>
      <c r="E2" s="190"/>
      <c r="F2" s="190"/>
      <c r="G2" s="190"/>
      <c r="H2" s="190"/>
      <c r="I2" s="190"/>
      <c r="J2" s="20"/>
      <c r="K2" s="116"/>
      <c r="L2" s="116"/>
      <c r="M2" s="116"/>
      <c r="N2" s="116"/>
      <c r="O2" s="117"/>
      <c r="P2" s="116"/>
    </row>
    <row r="3" spans="1:16" ht="26.25" customHeight="1">
      <c r="A3" s="192" t="s">
        <v>20</v>
      </c>
      <c r="B3" s="192"/>
      <c r="C3" s="192"/>
      <c r="D3" s="122"/>
      <c r="E3" s="192" t="s">
        <v>34</v>
      </c>
      <c r="F3" s="192"/>
      <c r="G3" s="192"/>
      <c r="H3" s="192"/>
      <c r="I3" s="192"/>
      <c r="J3" s="64"/>
      <c r="K3" s="65" t="s">
        <v>122</v>
      </c>
      <c r="L3" s="65" t="s">
        <v>136</v>
      </c>
      <c r="M3" s="65" t="s">
        <v>137</v>
      </c>
      <c r="N3" s="65" t="s">
        <v>131</v>
      </c>
      <c r="O3" s="87" t="s">
        <v>74</v>
      </c>
      <c r="P3" s="65" t="s">
        <v>75</v>
      </c>
    </row>
    <row r="4" spans="1:16" ht="12.75" customHeight="1">
      <c r="A4" s="21"/>
      <c r="B4" s="109"/>
      <c r="C4" s="109"/>
      <c r="D4" s="49"/>
      <c r="E4" s="191"/>
      <c r="F4" s="191"/>
      <c r="G4" s="191"/>
      <c r="H4" s="191"/>
      <c r="I4" s="191"/>
      <c r="J4" s="22"/>
      <c r="K4" s="67">
        <v>4</v>
      </c>
      <c r="L4" s="67">
        <v>2</v>
      </c>
      <c r="M4" s="67">
        <v>3</v>
      </c>
      <c r="N4" s="67">
        <v>4</v>
      </c>
      <c r="O4" s="88">
        <v>5</v>
      </c>
      <c r="P4" s="67">
        <v>6</v>
      </c>
    </row>
    <row r="5" spans="1:16" s="1" customFormat="1" ht="12.75" customHeight="1">
      <c r="A5" s="143">
        <v>6</v>
      </c>
      <c r="B5" s="144"/>
      <c r="C5" s="144"/>
      <c r="D5" s="145"/>
      <c r="E5" s="208" t="s">
        <v>35</v>
      </c>
      <c r="F5" s="208"/>
      <c r="G5" s="208"/>
      <c r="H5" s="208"/>
      <c r="I5" s="208"/>
      <c r="J5" s="146"/>
      <c r="K5" s="142">
        <f>SUM(K7+K12+K24+K18+K29)</f>
        <v>1192420.67</v>
      </c>
      <c r="L5" s="142">
        <f>SUM(L7+L12+L24+L18+L29)</f>
        <v>1649334</v>
      </c>
      <c r="M5" s="142">
        <f>SUM(M7+M12+M24+M18+M29)</f>
        <v>1649334</v>
      </c>
      <c r="N5" s="142">
        <f>SUM(N7+N12+N24+N18+N29)</f>
        <v>1601107</v>
      </c>
      <c r="O5" s="81">
        <f>N5/K5*100</f>
        <v>134.27367038177894</v>
      </c>
      <c r="P5" s="142">
        <f>N5/M5*100</f>
        <v>97.07597127082809</v>
      </c>
    </row>
    <row r="6" spans="1:16" s="13" customFormat="1" ht="12.75" customHeight="1">
      <c r="A6" s="17"/>
      <c r="B6" s="23"/>
      <c r="C6" s="23"/>
      <c r="D6" s="98"/>
      <c r="E6" s="187"/>
      <c r="F6" s="187"/>
      <c r="G6" s="187"/>
      <c r="H6" s="187"/>
      <c r="I6" s="187"/>
      <c r="J6" s="24"/>
      <c r="K6" s="27"/>
      <c r="L6" s="27"/>
      <c r="M6" s="27"/>
      <c r="N6" s="27"/>
      <c r="O6" s="89"/>
      <c r="P6" s="27"/>
    </row>
    <row r="7" spans="1:16" s="28" customFormat="1" ht="12.75" customHeight="1">
      <c r="A7" s="124">
        <v>64</v>
      </c>
      <c r="B7" s="125"/>
      <c r="C7" s="125"/>
      <c r="D7" s="126"/>
      <c r="E7" s="171" t="s">
        <v>61</v>
      </c>
      <c r="F7" s="171"/>
      <c r="G7" s="171"/>
      <c r="H7" s="171"/>
      <c r="I7" s="171"/>
      <c r="J7" s="127"/>
      <c r="K7" s="128">
        <f>K9</f>
        <v>5.17</v>
      </c>
      <c r="L7" s="128">
        <f>L9</f>
        <v>14</v>
      </c>
      <c r="M7" s="128">
        <f>M9</f>
        <v>14</v>
      </c>
      <c r="N7" s="128">
        <f>N9</f>
        <v>13.68</v>
      </c>
      <c r="O7" s="129">
        <f>N7/K7*100</f>
        <v>264.6034816247582</v>
      </c>
      <c r="P7" s="128">
        <f>N7/M7*100</f>
        <v>97.71428571428571</v>
      </c>
    </row>
    <row r="8" spans="1:16" s="28" customFormat="1" ht="12.75" customHeight="1">
      <c r="A8" s="29"/>
      <c r="B8" s="30"/>
      <c r="C8" s="30"/>
      <c r="D8" s="102"/>
      <c r="E8" s="172"/>
      <c r="F8" s="172"/>
      <c r="G8" s="172"/>
      <c r="H8" s="172"/>
      <c r="I8" s="172"/>
      <c r="J8" s="31"/>
      <c r="K8" s="57"/>
      <c r="L8" s="57"/>
      <c r="M8" s="57"/>
      <c r="N8" s="57"/>
      <c r="O8" s="59"/>
      <c r="P8" s="57"/>
    </row>
    <row r="9" spans="1:16" s="28" customFormat="1" ht="12.75" customHeight="1">
      <c r="A9" s="29"/>
      <c r="B9" s="92">
        <v>641</v>
      </c>
      <c r="C9" s="92"/>
      <c r="D9" s="103"/>
      <c r="E9" s="173" t="s">
        <v>62</v>
      </c>
      <c r="F9" s="173"/>
      <c r="G9" s="173"/>
      <c r="H9" s="173"/>
      <c r="I9" s="173"/>
      <c r="J9" s="31"/>
      <c r="K9" s="58">
        <f>K10</f>
        <v>5.17</v>
      </c>
      <c r="L9" s="58">
        <f>L10</f>
        <v>14</v>
      </c>
      <c r="M9" s="58">
        <f>M10</f>
        <v>14</v>
      </c>
      <c r="N9" s="58">
        <f>N10</f>
        <v>13.68</v>
      </c>
      <c r="O9" s="74">
        <f>N9/K9*100</f>
        <v>264.6034816247582</v>
      </c>
      <c r="P9" s="58">
        <f>N9/M9*100</f>
        <v>97.71428571428571</v>
      </c>
    </row>
    <row r="10" spans="1:16" s="28" customFormat="1" ht="12.75" customHeight="1">
      <c r="A10" s="29"/>
      <c r="B10" s="30"/>
      <c r="C10" s="30">
        <v>6413</v>
      </c>
      <c r="D10" s="102"/>
      <c r="E10" s="172" t="s">
        <v>63</v>
      </c>
      <c r="F10" s="172"/>
      <c r="G10" s="172"/>
      <c r="H10" s="172"/>
      <c r="I10" s="172"/>
      <c r="J10" s="31"/>
      <c r="K10" s="59">
        <v>5.17</v>
      </c>
      <c r="L10" s="59">
        <v>14</v>
      </c>
      <c r="M10" s="59">
        <v>14</v>
      </c>
      <c r="N10" s="59">
        <v>13.68</v>
      </c>
      <c r="O10" s="59">
        <f>N10/K10*100</f>
        <v>264.6034816247582</v>
      </c>
      <c r="P10" s="59">
        <f>N10/M10*100</f>
        <v>97.71428571428571</v>
      </c>
    </row>
    <row r="11" spans="1:16" s="28" customFormat="1" ht="12.75" customHeight="1">
      <c r="A11" s="29"/>
      <c r="B11" s="30"/>
      <c r="C11" s="30"/>
      <c r="D11" s="102"/>
      <c r="E11" s="172"/>
      <c r="F11" s="172"/>
      <c r="G11" s="172"/>
      <c r="H11" s="172"/>
      <c r="I11" s="172"/>
      <c r="J11" s="31"/>
      <c r="K11" s="57"/>
      <c r="L11" s="57"/>
      <c r="M11" s="57"/>
      <c r="N11" s="57"/>
      <c r="O11" s="59"/>
      <c r="P11" s="57"/>
    </row>
    <row r="12" spans="1:16" s="28" customFormat="1" ht="12.75" customHeight="1">
      <c r="A12" s="195">
        <v>65</v>
      </c>
      <c r="B12" s="197"/>
      <c r="C12" s="197"/>
      <c r="D12" s="196"/>
      <c r="E12" s="193" t="s">
        <v>99</v>
      </c>
      <c r="F12" s="193"/>
      <c r="G12" s="193"/>
      <c r="H12" s="193"/>
      <c r="I12" s="193"/>
      <c r="J12" s="127"/>
      <c r="K12" s="194">
        <f>K15</f>
        <v>571375.5</v>
      </c>
      <c r="L12" s="194">
        <f>L15</f>
        <v>819200</v>
      </c>
      <c r="M12" s="194">
        <f>M15</f>
        <v>819200</v>
      </c>
      <c r="N12" s="194">
        <f>N15</f>
        <v>822963.32</v>
      </c>
      <c r="O12" s="222">
        <f>N12/K12*100</f>
        <v>144.03195796809626</v>
      </c>
      <c r="P12" s="194">
        <f>N12/M12*100</f>
        <v>100.45938964843751</v>
      </c>
    </row>
    <row r="13" spans="1:16" s="28" customFormat="1" ht="12.75" customHeight="1">
      <c r="A13" s="195"/>
      <c r="B13" s="197"/>
      <c r="C13" s="197"/>
      <c r="D13" s="196"/>
      <c r="E13" s="193"/>
      <c r="F13" s="193"/>
      <c r="G13" s="193"/>
      <c r="H13" s="193"/>
      <c r="I13" s="193"/>
      <c r="J13" s="127"/>
      <c r="K13" s="194"/>
      <c r="L13" s="194"/>
      <c r="M13" s="194"/>
      <c r="N13" s="194"/>
      <c r="O13" s="222"/>
      <c r="P13" s="194"/>
    </row>
    <row r="14" spans="1:16" s="28" customFormat="1" ht="12.75" customHeight="1">
      <c r="A14" s="29"/>
      <c r="B14" s="30"/>
      <c r="C14" s="30"/>
      <c r="D14" s="102"/>
      <c r="E14" s="172"/>
      <c r="F14" s="172"/>
      <c r="G14" s="172"/>
      <c r="H14" s="172"/>
      <c r="I14" s="172"/>
      <c r="J14" s="31"/>
      <c r="K14" s="57"/>
      <c r="L14" s="57"/>
      <c r="M14" s="57"/>
      <c r="N14" s="57"/>
      <c r="O14" s="59"/>
      <c r="P14" s="57"/>
    </row>
    <row r="15" spans="1:16" s="28" customFormat="1" ht="12.75" customHeight="1">
      <c r="A15" s="29"/>
      <c r="B15" s="92">
        <v>652</v>
      </c>
      <c r="C15" s="30"/>
      <c r="D15" s="102"/>
      <c r="E15" s="32" t="s">
        <v>0</v>
      </c>
      <c r="F15" s="29"/>
      <c r="G15" s="29"/>
      <c r="H15" s="29"/>
      <c r="I15" s="29"/>
      <c r="J15" s="31"/>
      <c r="K15" s="58">
        <f>SUM(K16:K16)</f>
        <v>571375.5</v>
      </c>
      <c r="L15" s="58">
        <f>SUM(L16:L16)</f>
        <v>819200</v>
      </c>
      <c r="M15" s="58">
        <f>SUM(M16:M16)</f>
        <v>819200</v>
      </c>
      <c r="N15" s="58">
        <f>SUM(N16:N16)</f>
        <v>822963.32</v>
      </c>
      <c r="O15" s="74">
        <f>N15/K15*100</f>
        <v>144.03195796809626</v>
      </c>
      <c r="P15" s="58">
        <f>N15/M15*100</f>
        <v>100.45938964843751</v>
      </c>
    </row>
    <row r="16" spans="1:16" s="28" customFormat="1" ht="12.75" customHeight="1">
      <c r="A16" s="29"/>
      <c r="B16" s="30"/>
      <c r="C16" s="30">
        <v>6526</v>
      </c>
      <c r="D16" s="102"/>
      <c r="E16" s="172" t="s">
        <v>48</v>
      </c>
      <c r="F16" s="172"/>
      <c r="G16" s="172"/>
      <c r="H16" s="172"/>
      <c r="I16" s="172"/>
      <c r="J16" s="31"/>
      <c r="K16" s="57">
        <v>571375.5</v>
      </c>
      <c r="L16" s="51">
        <v>819200</v>
      </c>
      <c r="M16" s="51">
        <v>819200</v>
      </c>
      <c r="N16" s="57">
        <v>822963.32</v>
      </c>
      <c r="O16" s="59">
        <f>N16/K16*100</f>
        <v>144.03195796809626</v>
      </c>
      <c r="P16" s="59">
        <f>N16/M16*100</f>
        <v>100.45938964843751</v>
      </c>
    </row>
    <row r="17" spans="1:16" s="28" customFormat="1" ht="12.75" customHeight="1">
      <c r="A17" s="29"/>
      <c r="B17" s="30"/>
      <c r="C17" s="30"/>
      <c r="D17" s="102"/>
      <c r="E17" s="30"/>
      <c r="F17" s="30"/>
      <c r="G17" s="30"/>
      <c r="H17" s="30"/>
      <c r="I17" s="30"/>
      <c r="J17" s="31"/>
      <c r="K17" s="57"/>
      <c r="L17" s="51"/>
      <c r="M17" s="51"/>
      <c r="N17" s="57"/>
      <c r="O17" s="59"/>
      <c r="P17" s="59"/>
    </row>
    <row r="18" spans="1:16" ht="12.75" customHeight="1">
      <c r="A18" s="195">
        <v>66</v>
      </c>
      <c r="B18" s="125"/>
      <c r="C18" s="125"/>
      <c r="D18" s="126"/>
      <c r="E18" s="193" t="s">
        <v>139</v>
      </c>
      <c r="F18" s="193"/>
      <c r="G18" s="193"/>
      <c r="H18" s="193"/>
      <c r="I18" s="193"/>
      <c r="J18" s="130"/>
      <c r="K18" s="194">
        <f aca="true" t="shared" si="0" ref="K18:P18">K21</f>
        <v>0</v>
      </c>
      <c r="L18" s="194">
        <f>L21</f>
        <v>120</v>
      </c>
      <c r="M18" s="194">
        <f>M21</f>
        <v>120</v>
      </c>
      <c r="N18" s="194">
        <f>N21</f>
        <v>120</v>
      </c>
      <c r="O18" s="222">
        <f t="shared" si="0"/>
        <v>0</v>
      </c>
      <c r="P18" s="194">
        <f t="shared" si="0"/>
        <v>100</v>
      </c>
    </row>
    <row r="19" spans="1:16" ht="12.75" customHeight="1">
      <c r="A19" s="195"/>
      <c r="B19" s="125"/>
      <c r="C19" s="125"/>
      <c r="D19" s="126"/>
      <c r="E19" s="193"/>
      <c r="F19" s="193"/>
      <c r="G19" s="193"/>
      <c r="H19" s="193"/>
      <c r="I19" s="193"/>
      <c r="J19" s="130"/>
      <c r="K19" s="194"/>
      <c r="L19" s="194"/>
      <c r="M19" s="194"/>
      <c r="N19" s="194"/>
      <c r="O19" s="222"/>
      <c r="P19" s="194"/>
    </row>
    <row r="20" spans="1:15" ht="12.75" customHeight="1">
      <c r="A20" s="39"/>
      <c r="B20" s="43"/>
      <c r="C20" s="43"/>
      <c r="D20" s="104"/>
      <c r="E20" s="181"/>
      <c r="F20" s="181"/>
      <c r="G20" s="181"/>
      <c r="H20" s="181"/>
      <c r="I20" s="181"/>
      <c r="J20" s="39"/>
      <c r="K20" s="51"/>
      <c r="L20" s="35"/>
      <c r="M20" s="46"/>
      <c r="O20" s="118"/>
    </row>
    <row r="21" spans="1:16" s="123" customFormat="1" ht="12.75" customHeight="1">
      <c r="A21" s="38"/>
      <c r="B21" s="95">
        <v>663</v>
      </c>
      <c r="C21" s="95"/>
      <c r="D21" s="105"/>
      <c r="E21" s="183" t="s">
        <v>140</v>
      </c>
      <c r="F21" s="183"/>
      <c r="G21" s="183"/>
      <c r="H21" s="183"/>
      <c r="I21" s="183"/>
      <c r="J21" s="38"/>
      <c r="K21" s="45">
        <f>K22</f>
        <v>0</v>
      </c>
      <c r="L21" s="45">
        <f>L22</f>
        <v>120</v>
      </c>
      <c r="M21" s="45">
        <f>M22</f>
        <v>120</v>
      </c>
      <c r="N21" s="45">
        <f>N22</f>
        <v>120</v>
      </c>
      <c r="O21" s="50">
        <v>0</v>
      </c>
      <c r="P21" s="50">
        <f>N21/M21*100</f>
        <v>100</v>
      </c>
    </row>
    <row r="22" spans="1:16" ht="12.75" customHeight="1">
      <c r="A22" s="39"/>
      <c r="B22" s="43"/>
      <c r="C22" s="43">
        <v>6631</v>
      </c>
      <c r="D22" s="104"/>
      <c r="E22" s="181" t="s">
        <v>141</v>
      </c>
      <c r="F22" s="181"/>
      <c r="G22" s="181"/>
      <c r="H22" s="181"/>
      <c r="I22" s="181"/>
      <c r="J22" s="39"/>
      <c r="K22" s="46">
        <v>0</v>
      </c>
      <c r="L22" s="46">
        <f>M22-K22</f>
        <v>120</v>
      </c>
      <c r="M22" s="46">
        <v>120</v>
      </c>
      <c r="N22" s="46">
        <v>120</v>
      </c>
      <c r="O22" s="46">
        <v>0</v>
      </c>
      <c r="P22" s="46">
        <f>N22/M22*100</f>
        <v>100</v>
      </c>
    </row>
    <row r="23" spans="1:16" s="28" customFormat="1" ht="12.75" customHeight="1">
      <c r="A23" s="29"/>
      <c r="B23" s="30"/>
      <c r="C23" s="30"/>
      <c r="D23" s="102"/>
      <c r="E23" s="172"/>
      <c r="F23" s="172"/>
      <c r="G23" s="172"/>
      <c r="H23" s="172"/>
      <c r="I23" s="172"/>
      <c r="J23" s="31"/>
      <c r="K23" s="57"/>
      <c r="L23" s="57"/>
      <c r="M23" s="57"/>
      <c r="N23" s="57"/>
      <c r="O23" s="59"/>
      <c r="P23" s="57"/>
    </row>
    <row r="24" spans="1:16" s="28" customFormat="1" ht="12.75" customHeight="1">
      <c r="A24" s="124">
        <v>67</v>
      </c>
      <c r="B24" s="125"/>
      <c r="C24" s="125"/>
      <c r="D24" s="126"/>
      <c r="E24" s="171" t="s">
        <v>49</v>
      </c>
      <c r="F24" s="171"/>
      <c r="G24" s="171"/>
      <c r="H24" s="171"/>
      <c r="I24" s="171"/>
      <c r="J24" s="127"/>
      <c r="K24" s="128">
        <f>K26</f>
        <v>621040</v>
      </c>
      <c r="L24" s="128">
        <f>L26</f>
        <v>830000</v>
      </c>
      <c r="M24" s="128">
        <f>M26</f>
        <v>830000</v>
      </c>
      <c r="N24" s="128">
        <f>N26</f>
        <v>778000</v>
      </c>
      <c r="O24" s="129">
        <f>N24/K24*100</f>
        <v>125.27373438103825</v>
      </c>
      <c r="P24" s="128">
        <f>N24/M24*100</f>
        <v>93.73493975903614</v>
      </c>
    </row>
    <row r="25" spans="1:16" s="28" customFormat="1" ht="12.75" customHeight="1">
      <c r="A25" s="29"/>
      <c r="B25" s="30"/>
      <c r="C25" s="30"/>
      <c r="D25" s="102"/>
      <c r="E25" s="172"/>
      <c r="F25" s="172"/>
      <c r="G25" s="172"/>
      <c r="H25" s="172"/>
      <c r="I25" s="172"/>
      <c r="J25" s="31"/>
      <c r="K25" s="57"/>
      <c r="L25" s="57"/>
      <c r="M25" s="57"/>
      <c r="N25" s="57"/>
      <c r="O25" s="59"/>
      <c r="P25" s="57"/>
    </row>
    <row r="26" spans="1:16" s="28" customFormat="1" ht="26.25" customHeight="1">
      <c r="A26" s="29"/>
      <c r="B26" s="92">
        <v>671</v>
      </c>
      <c r="C26" s="92"/>
      <c r="D26" s="103"/>
      <c r="E26" s="207" t="s">
        <v>50</v>
      </c>
      <c r="F26" s="207"/>
      <c r="G26" s="207"/>
      <c r="H26" s="207"/>
      <c r="I26" s="207"/>
      <c r="J26" s="31"/>
      <c r="K26" s="58">
        <f>K27</f>
        <v>621040</v>
      </c>
      <c r="L26" s="58">
        <f>L27</f>
        <v>830000</v>
      </c>
      <c r="M26" s="58">
        <f>M27</f>
        <v>830000</v>
      </c>
      <c r="N26" s="58">
        <f>N27</f>
        <v>778000</v>
      </c>
      <c r="O26" s="74">
        <f>N26/K26*100</f>
        <v>125.27373438103825</v>
      </c>
      <c r="P26" s="58">
        <f>N26/M26*100</f>
        <v>93.73493975903614</v>
      </c>
    </row>
    <row r="27" spans="1:16" s="28" customFormat="1" ht="12.75" customHeight="1">
      <c r="A27" s="29"/>
      <c r="B27" s="30"/>
      <c r="C27" s="30">
        <v>6711</v>
      </c>
      <c r="D27" s="102"/>
      <c r="E27" s="172" t="s">
        <v>51</v>
      </c>
      <c r="F27" s="172"/>
      <c r="G27" s="172"/>
      <c r="H27" s="172"/>
      <c r="I27" s="172"/>
      <c r="J27" s="31"/>
      <c r="K27" s="59">
        <v>621040</v>
      </c>
      <c r="L27" s="46">
        <v>830000</v>
      </c>
      <c r="M27" s="46">
        <v>830000</v>
      </c>
      <c r="N27" s="59">
        <v>778000</v>
      </c>
      <c r="O27" s="59">
        <f>N27/K27*100</f>
        <v>125.27373438103825</v>
      </c>
      <c r="P27" s="46">
        <f>N27/M27*100</f>
        <v>93.73493975903614</v>
      </c>
    </row>
    <row r="28" spans="1:16" ht="12.75" customHeight="1">
      <c r="A28" s="19"/>
      <c r="B28" s="97"/>
      <c r="C28" s="97"/>
      <c r="D28" s="101"/>
      <c r="E28" s="199"/>
      <c r="F28" s="199"/>
      <c r="G28" s="199"/>
      <c r="H28" s="199"/>
      <c r="I28" s="199"/>
      <c r="J28" s="20"/>
      <c r="K28" s="60"/>
      <c r="L28" s="60"/>
      <c r="M28" s="60"/>
      <c r="N28" s="60"/>
      <c r="O28" s="90"/>
      <c r="P28" s="60"/>
    </row>
    <row r="29" spans="1:16" ht="12.75" customHeight="1">
      <c r="A29" s="124">
        <v>68</v>
      </c>
      <c r="B29" s="125"/>
      <c r="C29" s="125"/>
      <c r="D29" s="126"/>
      <c r="E29" s="171" t="s">
        <v>147</v>
      </c>
      <c r="F29" s="171"/>
      <c r="G29" s="171"/>
      <c r="H29" s="171"/>
      <c r="I29" s="171"/>
      <c r="J29" s="127"/>
      <c r="K29" s="128">
        <f>K31</f>
        <v>0</v>
      </c>
      <c r="L29" s="128">
        <f>L31</f>
        <v>0</v>
      </c>
      <c r="M29" s="128">
        <f>M31</f>
        <v>0</v>
      </c>
      <c r="N29" s="128">
        <f>N31</f>
        <v>10</v>
      </c>
      <c r="O29" s="129">
        <v>0</v>
      </c>
      <c r="P29" s="128">
        <v>0</v>
      </c>
    </row>
    <row r="30" spans="1:16" ht="12.75" customHeight="1">
      <c r="A30" s="29"/>
      <c r="B30" s="30"/>
      <c r="C30" s="30"/>
      <c r="D30" s="102"/>
      <c r="E30" s="172"/>
      <c r="F30" s="172"/>
      <c r="G30" s="172"/>
      <c r="H30" s="172"/>
      <c r="I30" s="172"/>
      <c r="J30" s="31"/>
      <c r="K30" s="57"/>
      <c r="L30" s="57"/>
      <c r="M30" s="57"/>
      <c r="N30" s="57"/>
      <c r="O30" s="59"/>
      <c r="P30" s="57"/>
    </row>
    <row r="31" spans="1:16" ht="12.75" customHeight="1">
      <c r="A31" s="29"/>
      <c r="B31" s="92">
        <v>683</v>
      </c>
      <c r="C31" s="92"/>
      <c r="D31" s="103"/>
      <c r="E31" s="173" t="s">
        <v>148</v>
      </c>
      <c r="F31" s="173"/>
      <c r="G31" s="173"/>
      <c r="H31" s="173"/>
      <c r="I31" s="173"/>
      <c r="J31" s="31"/>
      <c r="K31" s="58">
        <f>K32</f>
        <v>0</v>
      </c>
      <c r="L31" s="58">
        <f>L32</f>
        <v>0</v>
      </c>
      <c r="M31" s="58">
        <f>M32</f>
        <v>0</v>
      </c>
      <c r="N31" s="58">
        <f>N32</f>
        <v>10</v>
      </c>
      <c r="O31" s="74">
        <v>0</v>
      </c>
      <c r="P31" s="58">
        <v>0</v>
      </c>
    </row>
    <row r="32" spans="1:16" ht="12.75" customHeight="1">
      <c r="A32" s="29"/>
      <c r="B32" s="30"/>
      <c r="C32" s="30">
        <v>6831</v>
      </c>
      <c r="D32" s="102"/>
      <c r="E32" s="172" t="s">
        <v>148</v>
      </c>
      <c r="F32" s="172"/>
      <c r="G32" s="172"/>
      <c r="H32" s="172"/>
      <c r="I32" s="172"/>
      <c r="J32" s="31"/>
      <c r="K32" s="59">
        <v>0</v>
      </c>
      <c r="L32" s="59">
        <v>0</v>
      </c>
      <c r="M32" s="59">
        <v>0</v>
      </c>
      <c r="N32" s="59">
        <v>10</v>
      </c>
      <c r="O32" s="59">
        <v>0</v>
      </c>
      <c r="P32" s="59">
        <v>0</v>
      </c>
    </row>
    <row r="33" spans="1:16" ht="12.75" customHeight="1">
      <c r="A33" s="29"/>
      <c r="B33" s="30"/>
      <c r="C33" s="30"/>
      <c r="D33" s="102"/>
      <c r="E33" s="30"/>
      <c r="F33" s="30"/>
      <c r="G33" s="30"/>
      <c r="H33" s="30"/>
      <c r="I33" s="30"/>
      <c r="J33" s="31"/>
      <c r="K33" s="59"/>
      <c r="L33" s="59"/>
      <c r="M33" s="59"/>
      <c r="N33" s="59"/>
      <c r="O33" s="59"/>
      <c r="P33" s="59"/>
    </row>
    <row r="34" spans="1:18" ht="12.75" customHeight="1">
      <c r="A34" s="75"/>
      <c r="B34" s="110"/>
      <c r="C34" s="110"/>
      <c r="D34" s="106"/>
      <c r="E34" s="200"/>
      <c r="F34" s="200"/>
      <c r="G34" s="200"/>
      <c r="H34" s="200"/>
      <c r="I34" s="200"/>
      <c r="J34" s="75"/>
      <c r="K34" s="76"/>
      <c r="L34" s="76"/>
      <c r="M34" s="76"/>
      <c r="N34" s="76"/>
      <c r="O34" s="76"/>
      <c r="P34" s="76"/>
      <c r="Q34" s="18"/>
      <c r="R34" s="18"/>
    </row>
    <row r="35" spans="2:18" s="1" customFormat="1" ht="12.75" customHeight="1">
      <c r="B35" s="6"/>
      <c r="C35" s="6"/>
      <c r="D35" s="219" t="s">
        <v>80</v>
      </c>
      <c r="E35" s="219"/>
      <c r="F35" s="219"/>
      <c r="G35" s="219"/>
      <c r="H35" s="219"/>
      <c r="I35" s="219"/>
      <c r="K35" s="61">
        <f>SUM(K37+K95)</f>
        <v>1180752.4</v>
      </c>
      <c r="L35" s="61">
        <f>SUM(L37+L95)</f>
        <v>1672596</v>
      </c>
      <c r="M35" s="61">
        <f>SUM(M37+M95)</f>
        <v>1672596</v>
      </c>
      <c r="N35" s="61">
        <f>SUM(N37+N95)</f>
        <v>1574739.5000000002</v>
      </c>
      <c r="O35" s="76">
        <f>N35/K35*100</f>
        <v>133.36746128993687</v>
      </c>
      <c r="P35" s="61">
        <f>N35/M35*100</f>
        <v>94.14942400914508</v>
      </c>
      <c r="R35" s="75"/>
    </row>
    <row r="36" spans="2:18" s="1" customFormat="1" ht="12.75" customHeight="1">
      <c r="B36" s="6"/>
      <c r="C36" s="6"/>
      <c r="D36" s="3"/>
      <c r="E36" s="184"/>
      <c r="F36" s="184"/>
      <c r="G36" s="184"/>
      <c r="H36" s="184"/>
      <c r="I36" s="184"/>
      <c r="K36" s="9"/>
      <c r="L36" s="9"/>
      <c r="M36" s="9"/>
      <c r="N36" s="9"/>
      <c r="O36" s="9"/>
      <c r="P36" s="9"/>
      <c r="R36" s="75"/>
    </row>
    <row r="37" spans="1:18" s="1" customFormat="1" ht="12.75" customHeight="1">
      <c r="A37" s="138">
        <v>3</v>
      </c>
      <c r="B37" s="139"/>
      <c r="C37" s="139"/>
      <c r="D37" s="140"/>
      <c r="E37" s="220" t="s">
        <v>21</v>
      </c>
      <c r="F37" s="220"/>
      <c r="G37" s="220"/>
      <c r="H37" s="220"/>
      <c r="I37" s="220"/>
      <c r="J37" s="220"/>
      <c r="K37" s="81">
        <f>SUM(K39+K50+K84+K90)</f>
        <v>1118885.18</v>
      </c>
      <c r="L37" s="81">
        <f>SUM(L39+L50+L84+L90)</f>
        <v>1637596</v>
      </c>
      <c r="M37" s="81">
        <f>SUM(M39+M50+M84+M90)</f>
        <v>1637596</v>
      </c>
      <c r="N37" s="81">
        <f>SUM(N39+N50+N84+N90)</f>
        <v>1550125.8800000001</v>
      </c>
      <c r="O37" s="81">
        <f>N37/K37*100</f>
        <v>138.54199766950174</v>
      </c>
      <c r="P37" s="81">
        <f>N37/M37*100</f>
        <v>94.65862642556529</v>
      </c>
      <c r="R37" s="75"/>
    </row>
    <row r="38" spans="1:18" ht="12.75" customHeight="1">
      <c r="A38" s="5"/>
      <c r="B38" s="6"/>
      <c r="C38" s="6"/>
      <c r="D38" s="3"/>
      <c r="E38" s="184"/>
      <c r="F38" s="184"/>
      <c r="G38" s="184"/>
      <c r="H38" s="184"/>
      <c r="I38" s="184"/>
      <c r="J38" s="1"/>
      <c r="K38" s="9"/>
      <c r="L38" s="9"/>
      <c r="M38" s="9"/>
      <c r="N38" s="9"/>
      <c r="O38" s="9"/>
      <c r="P38" s="9"/>
      <c r="R38" s="18"/>
    </row>
    <row r="39" spans="1:18" s="28" customFormat="1" ht="12.75" customHeight="1">
      <c r="A39" s="131">
        <v>31</v>
      </c>
      <c r="B39" s="132" t="s">
        <v>1</v>
      </c>
      <c r="C39" s="132"/>
      <c r="D39" s="133"/>
      <c r="E39" s="180" t="s">
        <v>100</v>
      </c>
      <c r="F39" s="180"/>
      <c r="G39" s="180"/>
      <c r="H39" s="180"/>
      <c r="I39" s="180"/>
      <c r="J39" s="180"/>
      <c r="K39" s="129">
        <f>SUM(K41+K44+K47)</f>
        <v>670166.97</v>
      </c>
      <c r="L39" s="129">
        <f>SUM(L41+L44+L47)</f>
        <v>867000</v>
      </c>
      <c r="M39" s="129">
        <f>SUM(M41+M44+M47)</f>
        <v>867000</v>
      </c>
      <c r="N39" s="129">
        <f>SUM(N41+N44+N47)</f>
        <v>857824.01</v>
      </c>
      <c r="O39" s="129">
        <f>N39/K39*100</f>
        <v>128.0015351995041</v>
      </c>
      <c r="P39" s="129">
        <f>N39/M39*100</f>
        <v>98.94163898500577</v>
      </c>
      <c r="R39" s="72"/>
    </row>
    <row r="40" spans="2:18" s="28" customFormat="1" ht="12.75" customHeight="1">
      <c r="B40" s="33"/>
      <c r="C40" s="33"/>
      <c r="D40" s="94"/>
      <c r="E40" s="174"/>
      <c r="F40" s="174"/>
      <c r="G40" s="174"/>
      <c r="H40" s="174"/>
      <c r="I40" s="174"/>
      <c r="K40" s="46"/>
      <c r="L40" s="46"/>
      <c r="M40" s="46"/>
      <c r="N40" s="46"/>
      <c r="O40" s="46"/>
      <c r="P40" s="46"/>
      <c r="R40" s="72"/>
    </row>
    <row r="41" spans="2:18" s="28" customFormat="1" ht="12.75" customHeight="1">
      <c r="B41" s="93">
        <v>311</v>
      </c>
      <c r="C41" s="33"/>
      <c r="D41" s="94"/>
      <c r="E41" s="177" t="s">
        <v>32</v>
      </c>
      <c r="F41" s="177"/>
      <c r="G41" s="177"/>
      <c r="H41" s="177"/>
      <c r="I41" s="177"/>
      <c r="K41" s="50">
        <f>K42</f>
        <v>571186.09</v>
      </c>
      <c r="L41" s="50">
        <f>L42</f>
        <v>725000</v>
      </c>
      <c r="M41" s="50">
        <f>M42</f>
        <v>725000</v>
      </c>
      <c r="N41" s="50">
        <f>N42</f>
        <v>718684.28</v>
      </c>
      <c r="O41" s="74">
        <f>N41/K41*100</f>
        <v>125.8231411062549</v>
      </c>
      <c r="P41" s="50">
        <f>N41/M41*100</f>
        <v>99.12886620689656</v>
      </c>
      <c r="R41" s="72"/>
    </row>
    <row r="42" spans="2:18" s="28" customFormat="1" ht="12.75" customHeight="1">
      <c r="B42" s="33"/>
      <c r="C42" s="33">
        <v>3111</v>
      </c>
      <c r="D42" s="94"/>
      <c r="E42" s="174" t="s">
        <v>101</v>
      </c>
      <c r="F42" s="174"/>
      <c r="G42" s="174"/>
      <c r="H42" s="174"/>
      <c r="I42" s="174"/>
      <c r="J42" s="174"/>
      <c r="K42" s="46">
        <f>K136</f>
        <v>571186.09</v>
      </c>
      <c r="L42" s="46">
        <f>L136</f>
        <v>725000</v>
      </c>
      <c r="M42" s="46">
        <f>M136</f>
        <v>725000</v>
      </c>
      <c r="N42" s="46">
        <f>N136</f>
        <v>718684.28</v>
      </c>
      <c r="O42" s="59">
        <f>N42/K42*100</f>
        <v>125.8231411062549</v>
      </c>
      <c r="P42" s="46">
        <f>N42/M42*100</f>
        <v>99.12886620689656</v>
      </c>
      <c r="R42" s="72"/>
    </row>
    <row r="43" spans="2:18" s="28" customFormat="1" ht="12.75" customHeight="1">
      <c r="B43" s="33"/>
      <c r="C43" s="33"/>
      <c r="D43" s="94"/>
      <c r="E43" s="174"/>
      <c r="F43" s="174"/>
      <c r="G43" s="174"/>
      <c r="H43" s="174"/>
      <c r="I43" s="174"/>
      <c r="K43" s="46"/>
      <c r="L43" s="46"/>
      <c r="M43" s="46"/>
      <c r="N43" s="46"/>
      <c r="O43" s="74"/>
      <c r="P43" s="46"/>
      <c r="R43" s="72"/>
    </row>
    <row r="44" spans="2:18" s="28" customFormat="1" ht="12.75" customHeight="1">
      <c r="B44" s="93">
        <v>312</v>
      </c>
      <c r="C44" s="33"/>
      <c r="D44" s="94"/>
      <c r="E44" s="177" t="s">
        <v>102</v>
      </c>
      <c r="F44" s="177"/>
      <c r="G44" s="177"/>
      <c r="H44" s="177"/>
      <c r="I44" s="177"/>
      <c r="J44" s="177"/>
      <c r="K44" s="50">
        <f>K45</f>
        <v>51850</v>
      </c>
      <c r="L44" s="50">
        <f>L45</f>
        <v>75000</v>
      </c>
      <c r="M44" s="50">
        <f>M45</f>
        <v>75000</v>
      </c>
      <c r="N44" s="50">
        <f>N45</f>
        <v>73300</v>
      </c>
      <c r="O44" s="74">
        <f>N44/K44*100</f>
        <v>141.36933461909354</v>
      </c>
      <c r="P44" s="50">
        <f>N44/M44*100</f>
        <v>97.73333333333333</v>
      </c>
      <c r="R44" s="72"/>
    </row>
    <row r="45" spans="2:18" s="28" customFormat="1" ht="12.75" customHeight="1">
      <c r="B45" s="33"/>
      <c r="C45" s="33">
        <v>3121</v>
      </c>
      <c r="D45" s="94"/>
      <c r="E45" s="174" t="s">
        <v>102</v>
      </c>
      <c r="F45" s="174"/>
      <c r="G45" s="174"/>
      <c r="H45" s="174"/>
      <c r="I45" s="174"/>
      <c r="J45" s="174"/>
      <c r="K45" s="46">
        <f>K139</f>
        <v>51850</v>
      </c>
      <c r="L45" s="46">
        <f>L139</f>
        <v>75000</v>
      </c>
      <c r="M45" s="46">
        <f>M139</f>
        <v>75000</v>
      </c>
      <c r="N45" s="46">
        <f>N139</f>
        <v>73300</v>
      </c>
      <c r="O45" s="59">
        <f>N45/K45*100</f>
        <v>141.36933461909354</v>
      </c>
      <c r="P45" s="46">
        <f>N45/M45*100</f>
        <v>97.73333333333333</v>
      </c>
      <c r="R45" s="72"/>
    </row>
    <row r="46" spans="2:18" s="28" customFormat="1" ht="12.75" customHeight="1">
      <c r="B46" s="33"/>
      <c r="C46" s="33"/>
      <c r="D46" s="94"/>
      <c r="E46" s="174"/>
      <c r="F46" s="174"/>
      <c r="G46" s="174"/>
      <c r="H46" s="174"/>
      <c r="I46" s="174"/>
      <c r="K46" s="46"/>
      <c r="L46" s="46"/>
      <c r="M46" s="46"/>
      <c r="N46" s="46"/>
      <c r="O46" s="74"/>
      <c r="P46" s="46"/>
      <c r="R46" s="72"/>
    </row>
    <row r="47" spans="2:18" s="28" customFormat="1" ht="12.75" customHeight="1">
      <c r="B47" s="93">
        <v>313</v>
      </c>
      <c r="C47" s="33"/>
      <c r="D47" s="94"/>
      <c r="E47" s="177" t="s">
        <v>103</v>
      </c>
      <c r="F47" s="177"/>
      <c r="G47" s="177"/>
      <c r="H47" s="177"/>
      <c r="I47" s="177"/>
      <c r="J47" s="177"/>
      <c r="K47" s="50">
        <f>SUM(K48:K48)</f>
        <v>47130.88</v>
      </c>
      <c r="L47" s="50">
        <f>SUM(L48:L48)</f>
        <v>67000</v>
      </c>
      <c r="M47" s="50">
        <f>SUM(M48:M48)</f>
        <v>67000</v>
      </c>
      <c r="N47" s="50">
        <f>SUM(N48:N48)</f>
        <v>65839.73</v>
      </c>
      <c r="O47" s="74">
        <f>N47/K47*100</f>
        <v>139.69552446294233</v>
      </c>
      <c r="P47" s="50">
        <f>N47/M47*100</f>
        <v>98.26825373134328</v>
      </c>
      <c r="R47" s="72"/>
    </row>
    <row r="48" spans="2:18" s="28" customFormat="1" ht="12.75" customHeight="1">
      <c r="B48" s="33"/>
      <c r="C48" s="33">
        <v>3132</v>
      </c>
      <c r="D48" s="94"/>
      <c r="E48" s="174" t="s">
        <v>104</v>
      </c>
      <c r="F48" s="174"/>
      <c r="G48" s="174"/>
      <c r="H48" s="174"/>
      <c r="I48" s="174"/>
      <c r="J48" s="174"/>
      <c r="K48" s="46">
        <f>K142</f>
        <v>47130.88</v>
      </c>
      <c r="L48" s="46">
        <f>L142</f>
        <v>67000</v>
      </c>
      <c r="M48" s="46">
        <f>M142</f>
        <v>67000</v>
      </c>
      <c r="N48" s="46">
        <f>N142</f>
        <v>65839.73</v>
      </c>
      <c r="O48" s="59">
        <f>N48/K48*100</f>
        <v>139.69552446294233</v>
      </c>
      <c r="P48" s="46">
        <f>N48/M48*100</f>
        <v>98.26825373134328</v>
      </c>
      <c r="R48" s="72"/>
    </row>
    <row r="49" spans="1:18" s="28" customFormat="1" ht="12.75" customHeight="1">
      <c r="A49" s="34"/>
      <c r="B49" s="33"/>
      <c r="C49" s="33"/>
      <c r="D49" s="94"/>
      <c r="E49" s="174"/>
      <c r="F49" s="174"/>
      <c r="G49" s="174"/>
      <c r="H49" s="174"/>
      <c r="I49" s="174"/>
      <c r="K49" s="46"/>
      <c r="L49" s="46"/>
      <c r="M49" s="46"/>
      <c r="N49" s="46"/>
      <c r="O49" s="46"/>
      <c r="P49" s="46"/>
      <c r="R49" s="72"/>
    </row>
    <row r="50" spans="1:18" s="28" customFormat="1" ht="12.75" customHeight="1">
      <c r="A50" s="131">
        <v>32</v>
      </c>
      <c r="B50" s="134"/>
      <c r="C50" s="134"/>
      <c r="D50" s="135"/>
      <c r="E50" s="198" t="s">
        <v>105</v>
      </c>
      <c r="F50" s="198"/>
      <c r="G50" s="198"/>
      <c r="H50" s="198"/>
      <c r="I50" s="198"/>
      <c r="J50" s="198"/>
      <c r="K50" s="129">
        <f>SUM(K52+K58+K66+K77)</f>
        <v>446016.52</v>
      </c>
      <c r="L50" s="129">
        <f>SUM(L52+L58+L66+L77)</f>
        <v>757896</v>
      </c>
      <c r="M50" s="129">
        <f>SUM(M52+M58+M66+M77)</f>
        <v>757896</v>
      </c>
      <c r="N50" s="129">
        <f>SUM(N52+N58+N66+N77)</f>
        <v>679787.42</v>
      </c>
      <c r="O50" s="129">
        <f>N50/K50*100</f>
        <v>152.41305860150652</v>
      </c>
      <c r="P50" s="129">
        <f>N50/M50*100</f>
        <v>89.69402398218226</v>
      </c>
      <c r="R50" s="72"/>
    </row>
    <row r="51" spans="2:18" s="28" customFormat="1" ht="12.75" customHeight="1">
      <c r="B51" s="33"/>
      <c r="C51" s="33"/>
      <c r="D51" s="94"/>
      <c r="E51" s="174"/>
      <c r="F51" s="174"/>
      <c r="G51" s="174"/>
      <c r="H51" s="174"/>
      <c r="I51" s="174"/>
      <c r="K51" s="46"/>
      <c r="L51" s="46"/>
      <c r="M51" s="46"/>
      <c r="N51" s="46"/>
      <c r="O51" s="46"/>
      <c r="P51" s="46"/>
      <c r="R51" s="72"/>
    </row>
    <row r="52" spans="2:18" s="28" customFormat="1" ht="12.75" customHeight="1">
      <c r="B52" s="93">
        <v>321</v>
      </c>
      <c r="C52" s="33"/>
      <c r="D52" s="94"/>
      <c r="E52" s="177" t="s">
        <v>6</v>
      </c>
      <c r="F52" s="177"/>
      <c r="G52" s="177"/>
      <c r="H52" s="177"/>
      <c r="I52" s="177"/>
      <c r="J52" s="177"/>
      <c r="K52" s="50">
        <f>SUM(K53:K56)</f>
        <v>30386.489999999998</v>
      </c>
      <c r="L52" s="50">
        <f>SUM(L53:L56)</f>
        <v>53000</v>
      </c>
      <c r="M52" s="50">
        <f>SUM(M53:M56)</f>
        <v>53000</v>
      </c>
      <c r="N52" s="50">
        <f>SUM(N53:N56)</f>
        <v>47659</v>
      </c>
      <c r="O52" s="74">
        <f>N52/K52*100</f>
        <v>156.84272846255033</v>
      </c>
      <c r="P52" s="50">
        <f>N52/M52*100</f>
        <v>89.92264150943396</v>
      </c>
      <c r="R52" s="72"/>
    </row>
    <row r="53" spans="2:18" s="28" customFormat="1" ht="12.75" customHeight="1">
      <c r="B53" s="33"/>
      <c r="C53" s="33">
        <v>3211</v>
      </c>
      <c r="D53" s="94"/>
      <c r="E53" s="174" t="s">
        <v>7</v>
      </c>
      <c r="F53" s="174"/>
      <c r="G53" s="174"/>
      <c r="H53" s="174"/>
      <c r="I53" s="174"/>
      <c r="J53" s="174"/>
      <c r="K53" s="46">
        <f aca="true" t="shared" si="1" ref="K53:N56">K149</f>
        <v>0</v>
      </c>
      <c r="L53" s="46">
        <f t="shared" si="1"/>
        <v>4000</v>
      </c>
      <c r="M53" s="46">
        <f t="shared" si="1"/>
        <v>4000</v>
      </c>
      <c r="N53" s="46">
        <f t="shared" si="1"/>
        <v>4487</v>
      </c>
      <c r="O53" s="59">
        <v>0</v>
      </c>
      <c r="P53" s="46">
        <f>N53/M53*100</f>
        <v>112.175</v>
      </c>
      <c r="R53" s="72"/>
    </row>
    <row r="54" spans="2:18" s="28" customFormat="1" ht="12.75" customHeight="1">
      <c r="B54" s="33"/>
      <c r="C54" s="33">
        <v>3212</v>
      </c>
      <c r="D54" s="94"/>
      <c r="E54" s="174" t="s">
        <v>52</v>
      </c>
      <c r="F54" s="174"/>
      <c r="G54" s="174"/>
      <c r="H54" s="174"/>
      <c r="I54" s="174"/>
      <c r="K54" s="46">
        <f t="shared" si="1"/>
        <v>22375</v>
      </c>
      <c r="L54" s="46">
        <f t="shared" si="1"/>
        <v>38000</v>
      </c>
      <c r="M54" s="46">
        <f t="shared" si="1"/>
        <v>38000</v>
      </c>
      <c r="N54" s="46">
        <f t="shared" si="1"/>
        <v>36056</v>
      </c>
      <c r="O54" s="59">
        <f>N54/K54*100</f>
        <v>161.1441340782123</v>
      </c>
      <c r="P54" s="46">
        <f>N54/M54*100</f>
        <v>94.8842105263158</v>
      </c>
      <c r="R54" s="72"/>
    </row>
    <row r="55" spans="2:18" s="28" customFormat="1" ht="12.75" customHeight="1">
      <c r="B55" s="33"/>
      <c r="C55" s="33">
        <v>3213</v>
      </c>
      <c r="D55" s="94"/>
      <c r="E55" s="174" t="s">
        <v>8</v>
      </c>
      <c r="F55" s="174"/>
      <c r="G55" s="174"/>
      <c r="H55" s="174"/>
      <c r="I55" s="174"/>
      <c r="J55" s="174"/>
      <c r="K55" s="46">
        <f t="shared" si="1"/>
        <v>2119.49</v>
      </c>
      <c r="L55" s="46">
        <f t="shared" si="1"/>
        <v>3000</v>
      </c>
      <c r="M55" s="46">
        <f t="shared" si="1"/>
        <v>3000</v>
      </c>
      <c r="N55" s="46">
        <f t="shared" si="1"/>
        <v>800</v>
      </c>
      <c r="O55" s="59">
        <f>N55/K55*100</f>
        <v>37.744929204667166</v>
      </c>
      <c r="P55" s="46">
        <f>N55/M55*100</f>
        <v>26.666666666666668</v>
      </c>
      <c r="R55" s="72"/>
    </row>
    <row r="56" spans="1:18" s="69" customFormat="1" ht="12.75" customHeight="1">
      <c r="A56" s="28"/>
      <c r="B56" s="33"/>
      <c r="C56" s="33">
        <v>3214</v>
      </c>
      <c r="D56" s="94"/>
      <c r="E56" s="174" t="s">
        <v>83</v>
      </c>
      <c r="F56" s="174"/>
      <c r="G56" s="174"/>
      <c r="H56" s="174"/>
      <c r="I56" s="174"/>
      <c r="J56" s="174"/>
      <c r="K56" s="46">
        <f t="shared" si="1"/>
        <v>5892</v>
      </c>
      <c r="L56" s="46">
        <f t="shared" si="1"/>
        <v>8000</v>
      </c>
      <c r="M56" s="46">
        <f t="shared" si="1"/>
        <v>8000</v>
      </c>
      <c r="N56" s="46">
        <f t="shared" si="1"/>
        <v>6316</v>
      </c>
      <c r="O56" s="59">
        <f>N56/K56*100</f>
        <v>107.19619823489477</v>
      </c>
      <c r="P56" s="46">
        <f>N56/M56*100</f>
        <v>78.95</v>
      </c>
      <c r="R56" s="77"/>
    </row>
    <row r="57" spans="2:18" s="28" customFormat="1" ht="12.75" customHeight="1">
      <c r="B57" s="33"/>
      <c r="C57" s="33"/>
      <c r="D57" s="94"/>
      <c r="E57" s="174"/>
      <c r="F57" s="174"/>
      <c r="G57" s="174"/>
      <c r="H57" s="174"/>
      <c r="I57" s="174"/>
      <c r="K57" s="46"/>
      <c r="L57" s="46"/>
      <c r="M57" s="46"/>
      <c r="N57" s="46"/>
      <c r="O57" s="46"/>
      <c r="P57" s="46"/>
      <c r="R57" s="72"/>
    </row>
    <row r="58" spans="2:18" s="28" customFormat="1" ht="12.75" customHeight="1">
      <c r="B58" s="93">
        <v>322</v>
      </c>
      <c r="C58" s="33"/>
      <c r="D58" s="94"/>
      <c r="E58" s="177" t="s">
        <v>9</v>
      </c>
      <c r="F58" s="177"/>
      <c r="G58" s="177"/>
      <c r="H58" s="177"/>
      <c r="I58" s="177"/>
      <c r="J58" s="177"/>
      <c r="K58" s="50">
        <f>SUM(K59:K64)</f>
        <v>200522.06</v>
      </c>
      <c r="L58" s="50">
        <f>SUM(L59:L64)</f>
        <v>272500</v>
      </c>
      <c r="M58" s="50">
        <f>SUM(M59:M64)</f>
        <v>272500</v>
      </c>
      <c r="N58" s="50">
        <f>SUM(N59:N64)</f>
        <v>235625.05</v>
      </c>
      <c r="O58" s="74">
        <f aca="true" t="shared" si="2" ref="O58:O64">N58/K58*100</f>
        <v>117.50579961127468</v>
      </c>
      <c r="P58" s="50">
        <f>N58/M58*100</f>
        <v>86.46790825688073</v>
      </c>
      <c r="R58" s="72"/>
    </row>
    <row r="59" spans="2:18" s="28" customFormat="1" ht="12.75" customHeight="1">
      <c r="B59" s="33"/>
      <c r="C59" s="33">
        <v>3221</v>
      </c>
      <c r="D59" s="94"/>
      <c r="E59" s="174" t="s">
        <v>23</v>
      </c>
      <c r="F59" s="174"/>
      <c r="G59" s="174"/>
      <c r="H59" s="174"/>
      <c r="I59" s="174"/>
      <c r="J59" s="174"/>
      <c r="K59" s="46">
        <f aca="true" t="shared" si="3" ref="K59:N64">K155</f>
        <v>57567.32</v>
      </c>
      <c r="L59" s="46">
        <f t="shared" si="3"/>
        <v>70000</v>
      </c>
      <c r="M59" s="46">
        <f t="shared" si="3"/>
        <v>70000</v>
      </c>
      <c r="N59" s="46">
        <f t="shared" si="3"/>
        <v>60398.19</v>
      </c>
      <c r="O59" s="59">
        <f t="shared" si="2"/>
        <v>104.91749485645676</v>
      </c>
      <c r="P59" s="46">
        <f aca="true" t="shared" si="4" ref="P59:P64">N59/M59*100</f>
        <v>86.28312857142858</v>
      </c>
      <c r="R59" s="72"/>
    </row>
    <row r="60" spans="2:18" s="28" customFormat="1" ht="12.75" customHeight="1">
      <c r="B60" s="33"/>
      <c r="C60" s="33">
        <v>3222</v>
      </c>
      <c r="D60" s="94"/>
      <c r="E60" s="174" t="s">
        <v>53</v>
      </c>
      <c r="F60" s="174"/>
      <c r="G60" s="174"/>
      <c r="H60" s="174"/>
      <c r="I60" s="174"/>
      <c r="K60" s="46">
        <f t="shared" si="3"/>
        <v>110929.62</v>
      </c>
      <c r="L60" s="46">
        <f t="shared" si="3"/>
        <v>180000</v>
      </c>
      <c r="M60" s="46">
        <f t="shared" si="3"/>
        <v>180000</v>
      </c>
      <c r="N60" s="46">
        <f t="shared" si="3"/>
        <v>159529.44</v>
      </c>
      <c r="O60" s="59">
        <f t="shared" si="2"/>
        <v>143.81140041767026</v>
      </c>
      <c r="P60" s="46">
        <f t="shared" si="4"/>
        <v>88.62746666666666</v>
      </c>
      <c r="R60" s="72"/>
    </row>
    <row r="61" spans="2:18" s="28" customFormat="1" ht="12.75" customHeight="1">
      <c r="B61" s="33"/>
      <c r="C61" s="33">
        <v>3223</v>
      </c>
      <c r="D61" s="94"/>
      <c r="E61" s="174" t="s">
        <v>10</v>
      </c>
      <c r="F61" s="174"/>
      <c r="G61" s="174"/>
      <c r="H61" s="174"/>
      <c r="I61" s="174"/>
      <c r="J61" s="174"/>
      <c r="K61" s="46">
        <f t="shared" si="3"/>
        <v>182.97</v>
      </c>
      <c r="L61" s="46">
        <f t="shared" si="3"/>
        <v>0</v>
      </c>
      <c r="M61" s="46">
        <f t="shared" si="3"/>
        <v>0</v>
      </c>
      <c r="N61" s="46">
        <f t="shared" si="3"/>
        <v>0</v>
      </c>
      <c r="O61" s="59">
        <f t="shared" si="2"/>
        <v>0</v>
      </c>
      <c r="P61" s="46">
        <v>0</v>
      </c>
      <c r="R61" s="72"/>
    </row>
    <row r="62" spans="2:18" s="28" customFormat="1" ht="12.75" customHeight="1">
      <c r="B62" s="33"/>
      <c r="C62" s="33">
        <v>3224</v>
      </c>
      <c r="D62" s="94"/>
      <c r="E62" s="174" t="s">
        <v>11</v>
      </c>
      <c r="F62" s="174"/>
      <c r="G62" s="174"/>
      <c r="H62" s="174"/>
      <c r="I62" s="174"/>
      <c r="J62" s="174"/>
      <c r="K62" s="46">
        <f t="shared" si="3"/>
        <v>1135</v>
      </c>
      <c r="L62" s="46">
        <f t="shared" si="3"/>
        <v>4000</v>
      </c>
      <c r="M62" s="46">
        <f t="shared" si="3"/>
        <v>4000</v>
      </c>
      <c r="N62" s="46">
        <f t="shared" si="3"/>
        <v>2982.27</v>
      </c>
      <c r="O62" s="59">
        <f t="shared" si="2"/>
        <v>262.75506607929515</v>
      </c>
      <c r="P62" s="46">
        <f t="shared" si="4"/>
        <v>74.55675000000001</v>
      </c>
      <c r="R62" s="72"/>
    </row>
    <row r="63" spans="2:18" s="28" customFormat="1" ht="12.75" customHeight="1">
      <c r="B63" s="33"/>
      <c r="C63" s="33">
        <v>3225</v>
      </c>
      <c r="D63" s="94"/>
      <c r="E63" s="174" t="s">
        <v>22</v>
      </c>
      <c r="F63" s="174"/>
      <c r="G63" s="174"/>
      <c r="H63" s="174"/>
      <c r="I63" s="174"/>
      <c r="J63" s="174"/>
      <c r="K63" s="46">
        <f t="shared" si="3"/>
        <v>30033.19</v>
      </c>
      <c r="L63" s="46">
        <f t="shared" si="3"/>
        <v>15000</v>
      </c>
      <c r="M63" s="46">
        <f t="shared" si="3"/>
        <v>15000</v>
      </c>
      <c r="N63" s="46">
        <f t="shared" si="3"/>
        <v>10193.6</v>
      </c>
      <c r="O63" s="59">
        <f t="shared" si="2"/>
        <v>33.94111647813636</v>
      </c>
      <c r="P63" s="46">
        <f t="shared" si="4"/>
        <v>67.95733333333334</v>
      </c>
      <c r="R63" s="72"/>
    </row>
    <row r="64" spans="2:18" s="28" customFormat="1" ht="12.75" customHeight="1">
      <c r="B64" s="33"/>
      <c r="C64" s="33">
        <v>3227</v>
      </c>
      <c r="D64" s="94"/>
      <c r="E64" s="174" t="s">
        <v>46</v>
      </c>
      <c r="F64" s="174"/>
      <c r="G64" s="174"/>
      <c r="H64" s="174"/>
      <c r="I64" s="174"/>
      <c r="K64" s="46">
        <f t="shared" si="3"/>
        <v>673.96</v>
      </c>
      <c r="L64" s="46">
        <f t="shared" si="3"/>
        <v>3500</v>
      </c>
      <c r="M64" s="46">
        <f t="shared" si="3"/>
        <v>3500</v>
      </c>
      <c r="N64" s="46">
        <f t="shared" si="3"/>
        <v>2521.55</v>
      </c>
      <c r="O64" s="59">
        <f t="shared" si="2"/>
        <v>374.1394148020654</v>
      </c>
      <c r="P64" s="46">
        <f t="shared" si="4"/>
        <v>72.04428571428572</v>
      </c>
      <c r="R64" s="72"/>
    </row>
    <row r="65" spans="2:18" s="28" customFormat="1" ht="12.75" customHeight="1">
      <c r="B65" s="33"/>
      <c r="C65" s="33"/>
      <c r="D65" s="94"/>
      <c r="E65" s="174"/>
      <c r="F65" s="174"/>
      <c r="G65" s="174"/>
      <c r="H65" s="174"/>
      <c r="I65" s="174"/>
      <c r="K65" s="46"/>
      <c r="L65" s="46"/>
      <c r="M65" s="46"/>
      <c r="N65" s="46"/>
      <c r="O65" s="59"/>
      <c r="P65" s="46"/>
      <c r="R65" s="72"/>
    </row>
    <row r="66" spans="2:18" s="28" customFormat="1" ht="12.75" customHeight="1">
      <c r="B66" s="93">
        <v>323</v>
      </c>
      <c r="C66" s="33"/>
      <c r="D66" s="94"/>
      <c r="E66" s="177" t="s">
        <v>12</v>
      </c>
      <c r="F66" s="177"/>
      <c r="G66" s="177"/>
      <c r="H66" s="177"/>
      <c r="I66" s="177"/>
      <c r="J66" s="177"/>
      <c r="K66" s="50">
        <f>SUM(K67:K75)</f>
        <v>193166.71</v>
      </c>
      <c r="L66" s="50">
        <f>SUM(L67:L75)</f>
        <v>412700</v>
      </c>
      <c r="M66" s="50">
        <f>SUM(M67:M75)</f>
        <v>412700</v>
      </c>
      <c r="N66" s="50">
        <f>SUM(N67:N75)</f>
        <v>369296.02</v>
      </c>
      <c r="O66" s="74">
        <f>N66/K66*100</f>
        <v>191.17995020984725</v>
      </c>
      <c r="P66" s="50">
        <f>N66/M66*100</f>
        <v>89.48292221952993</v>
      </c>
      <c r="R66" s="72"/>
    </row>
    <row r="67" spans="2:18" s="28" customFormat="1" ht="12.75" customHeight="1">
      <c r="B67" s="33"/>
      <c r="C67" s="33">
        <v>3231</v>
      </c>
      <c r="D67" s="94"/>
      <c r="E67" s="174" t="s">
        <v>27</v>
      </c>
      <c r="F67" s="174"/>
      <c r="G67" s="174"/>
      <c r="H67" s="174"/>
      <c r="I67" s="174"/>
      <c r="J67" s="174"/>
      <c r="K67" s="46">
        <f aca="true" t="shared" si="5" ref="K67:N75">K163</f>
        <v>2597.06</v>
      </c>
      <c r="L67" s="46">
        <f t="shared" si="5"/>
        <v>7000</v>
      </c>
      <c r="M67" s="46">
        <f t="shared" si="5"/>
        <v>7000</v>
      </c>
      <c r="N67" s="46">
        <f t="shared" si="5"/>
        <v>6893.08</v>
      </c>
      <c r="O67" s="59">
        <f>N67/K67*100</f>
        <v>265.4185887118511</v>
      </c>
      <c r="P67" s="46">
        <f aca="true" t="shared" si="6" ref="P67:P75">N67/M67*100</f>
        <v>98.47257142857143</v>
      </c>
      <c r="R67" s="72"/>
    </row>
    <row r="68" spans="2:18" s="28" customFormat="1" ht="12.75" customHeight="1">
      <c r="B68" s="33"/>
      <c r="C68" s="33">
        <v>3232</v>
      </c>
      <c r="D68" s="94"/>
      <c r="E68" s="174" t="s">
        <v>13</v>
      </c>
      <c r="F68" s="174"/>
      <c r="G68" s="174"/>
      <c r="H68" s="174"/>
      <c r="I68" s="174"/>
      <c r="J68" s="174"/>
      <c r="K68" s="46">
        <f t="shared" si="5"/>
        <v>20968</v>
      </c>
      <c r="L68" s="46">
        <f t="shared" si="5"/>
        <v>50000</v>
      </c>
      <c r="M68" s="46">
        <f t="shared" si="5"/>
        <v>50000</v>
      </c>
      <c r="N68" s="46">
        <f t="shared" si="5"/>
        <v>41831.48</v>
      </c>
      <c r="O68" s="59">
        <f aca="true" t="shared" si="7" ref="O68:O75">N68/K68*100</f>
        <v>199.501526135063</v>
      </c>
      <c r="P68" s="46">
        <f t="shared" si="6"/>
        <v>83.66296000000001</v>
      </c>
      <c r="R68" s="72"/>
    </row>
    <row r="69" spans="2:18" s="28" customFormat="1" ht="12.75" customHeight="1">
      <c r="B69" s="33"/>
      <c r="C69" s="33">
        <v>3233</v>
      </c>
      <c r="D69" s="94"/>
      <c r="E69" s="174" t="s">
        <v>127</v>
      </c>
      <c r="F69" s="174"/>
      <c r="G69" s="174"/>
      <c r="H69" s="174"/>
      <c r="I69" s="174"/>
      <c r="J69" s="174"/>
      <c r="K69" s="46">
        <f t="shared" si="5"/>
        <v>2487.5</v>
      </c>
      <c r="L69" s="46">
        <f t="shared" si="5"/>
        <v>3000</v>
      </c>
      <c r="M69" s="46">
        <f t="shared" si="5"/>
        <v>3000</v>
      </c>
      <c r="N69" s="46">
        <f t="shared" si="5"/>
        <v>2487.5</v>
      </c>
      <c r="O69" s="59">
        <f t="shared" si="7"/>
        <v>100</v>
      </c>
      <c r="P69" s="46">
        <f t="shared" si="6"/>
        <v>82.91666666666667</v>
      </c>
      <c r="R69" s="72"/>
    </row>
    <row r="70" spans="2:18" s="28" customFormat="1" ht="12.75" customHeight="1">
      <c r="B70" s="33"/>
      <c r="C70" s="33">
        <v>3234</v>
      </c>
      <c r="D70" s="94"/>
      <c r="E70" s="174" t="s">
        <v>14</v>
      </c>
      <c r="F70" s="174"/>
      <c r="G70" s="174"/>
      <c r="H70" s="174"/>
      <c r="I70" s="174"/>
      <c r="J70" s="174"/>
      <c r="K70" s="46">
        <f t="shared" si="5"/>
        <v>10490.11</v>
      </c>
      <c r="L70" s="46">
        <f t="shared" si="5"/>
        <v>50000</v>
      </c>
      <c r="M70" s="46">
        <f t="shared" si="5"/>
        <v>50000</v>
      </c>
      <c r="N70" s="46">
        <f t="shared" si="5"/>
        <v>39907.51</v>
      </c>
      <c r="O70" s="59">
        <f t="shared" si="7"/>
        <v>380.4298524991635</v>
      </c>
      <c r="P70" s="46">
        <f t="shared" si="6"/>
        <v>79.81502</v>
      </c>
      <c r="R70" s="72"/>
    </row>
    <row r="71" spans="1:18" s="69" customFormat="1" ht="12.75" customHeight="1">
      <c r="A71" s="28"/>
      <c r="B71" s="33"/>
      <c r="C71" s="33">
        <v>3235</v>
      </c>
      <c r="D71" s="48"/>
      <c r="E71" s="174" t="s">
        <v>89</v>
      </c>
      <c r="F71" s="174"/>
      <c r="G71" s="174"/>
      <c r="H71" s="174"/>
      <c r="I71" s="174"/>
      <c r="J71" s="28"/>
      <c r="K71" s="46">
        <f t="shared" si="5"/>
        <v>2627.06</v>
      </c>
      <c r="L71" s="46">
        <f t="shared" si="5"/>
        <v>5000</v>
      </c>
      <c r="M71" s="46">
        <f t="shared" si="5"/>
        <v>5000</v>
      </c>
      <c r="N71" s="46">
        <f t="shared" si="5"/>
        <v>4732.43</v>
      </c>
      <c r="O71" s="59">
        <f t="shared" si="7"/>
        <v>180.14167929167968</v>
      </c>
      <c r="P71" s="46">
        <f t="shared" si="6"/>
        <v>94.6486</v>
      </c>
      <c r="R71" s="77"/>
    </row>
    <row r="72" spans="2:18" s="28" customFormat="1" ht="12.75" customHeight="1">
      <c r="B72" s="33"/>
      <c r="C72" s="33">
        <v>3236</v>
      </c>
      <c r="D72" s="94"/>
      <c r="E72" s="174" t="s">
        <v>106</v>
      </c>
      <c r="F72" s="174"/>
      <c r="G72" s="174"/>
      <c r="H72" s="174"/>
      <c r="I72" s="174"/>
      <c r="J72" s="174"/>
      <c r="K72" s="46">
        <f t="shared" si="5"/>
        <v>5739.7</v>
      </c>
      <c r="L72" s="46">
        <f t="shared" si="5"/>
        <v>7000</v>
      </c>
      <c r="M72" s="46">
        <f t="shared" si="5"/>
        <v>7000</v>
      </c>
      <c r="N72" s="46">
        <f t="shared" si="5"/>
        <v>10044.7</v>
      </c>
      <c r="O72" s="59">
        <f t="shared" si="7"/>
        <v>175.00392006550868</v>
      </c>
      <c r="P72" s="46">
        <f t="shared" si="6"/>
        <v>143.4957142857143</v>
      </c>
      <c r="R72" s="72"/>
    </row>
    <row r="73" spans="2:18" s="28" customFormat="1" ht="12.75" customHeight="1">
      <c r="B73" s="33"/>
      <c r="C73" s="33">
        <v>3237</v>
      </c>
      <c r="D73" s="94"/>
      <c r="E73" s="174" t="s">
        <v>107</v>
      </c>
      <c r="F73" s="174"/>
      <c r="G73" s="174"/>
      <c r="H73" s="174"/>
      <c r="I73" s="174"/>
      <c r="J73" s="174"/>
      <c r="K73" s="46">
        <f t="shared" si="5"/>
        <v>145882.28</v>
      </c>
      <c r="L73" s="46">
        <f t="shared" si="5"/>
        <v>270000</v>
      </c>
      <c r="M73" s="46">
        <f t="shared" si="5"/>
        <v>270000</v>
      </c>
      <c r="N73" s="46">
        <f t="shared" si="5"/>
        <v>253534.32</v>
      </c>
      <c r="O73" s="59">
        <f t="shared" si="7"/>
        <v>173.7937739936612</v>
      </c>
      <c r="P73" s="46">
        <f t="shared" si="6"/>
        <v>93.9016</v>
      </c>
      <c r="R73" s="72"/>
    </row>
    <row r="74" spans="1:18" s="69" customFormat="1" ht="12.75" customHeight="1">
      <c r="A74" s="28"/>
      <c r="B74" s="33"/>
      <c r="C74" s="33">
        <v>3238</v>
      </c>
      <c r="D74" s="48"/>
      <c r="E74" s="174" t="s">
        <v>108</v>
      </c>
      <c r="F74" s="174"/>
      <c r="G74" s="174"/>
      <c r="H74" s="174"/>
      <c r="I74" s="174"/>
      <c r="J74" s="28"/>
      <c r="K74" s="46">
        <f t="shared" si="5"/>
        <v>150</v>
      </c>
      <c r="L74" s="46">
        <f t="shared" si="5"/>
        <v>700</v>
      </c>
      <c r="M74" s="46">
        <f t="shared" si="5"/>
        <v>700</v>
      </c>
      <c r="N74" s="46">
        <f t="shared" si="5"/>
        <v>637.5</v>
      </c>
      <c r="O74" s="59">
        <f t="shared" si="7"/>
        <v>425</v>
      </c>
      <c r="P74" s="46">
        <f t="shared" si="6"/>
        <v>91.07142857142857</v>
      </c>
      <c r="R74" s="77"/>
    </row>
    <row r="75" spans="2:18" s="28" customFormat="1" ht="12.75" customHeight="1">
      <c r="B75" s="33"/>
      <c r="C75" s="33">
        <v>3239</v>
      </c>
      <c r="D75" s="94"/>
      <c r="E75" s="174" t="s">
        <v>15</v>
      </c>
      <c r="F75" s="174"/>
      <c r="G75" s="174"/>
      <c r="H75" s="174"/>
      <c r="I75" s="174"/>
      <c r="J75" s="174"/>
      <c r="K75" s="46">
        <f t="shared" si="5"/>
        <v>2225</v>
      </c>
      <c r="L75" s="46">
        <f t="shared" si="5"/>
        <v>20000</v>
      </c>
      <c r="M75" s="46">
        <f t="shared" si="5"/>
        <v>20000</v>
      </c>
      <c r="N75" s="46">
        <f t="shared" si="5"/>
        <v>9227.5</v>
      </c>
      <c r="O75" s="59">
        <f t="shared" si="7"/>
        <v>414.71910112359546</v>
      </c>
      <c r="P75" s="46">
        <f t="shared" si="6"/>
        <v>46.137499999999996</v>
      </c>
      <c r="R75" s="72"/>
    </row>
    <row r="76" spans="2:18" s="28" customFormat="1" ht="12.75" customHeight="1">
      <c r="B76" s="33"/>
      <c r="C76" s="33"/>
      <c r="D76" s="94"/>
      <c r="E76" s="174"/>
      <c r="F76" s="174"/>
      <c r="G76" s="174"/>
      <c r="H76" s="174"/>
      <c r="I76" s="174"/>
      <c r="K76" s="46"/>
      <c r="L76" s="46"/>
      <c r="M76" s="46"/>
      <c r="N76" s="46"/>
      <c r="O76" s="59"/>
      <c r="P76" s="46"/>
      <c r="R76" s="72"/>
    </row>
    <row r="77" spans="2:18" s="28" customFormat="1" ht="12.75" customHeight="1">
      <c r="B77" s="93">
        <v>329</v>
      </c>
      <c r="C77" s="33"/>
      <c r="D77" s="94"/>
      <c r="E77" s="177" t="s">
        <v>16</v>
      </c>
      <c r="F77" s="177"/>
      <c r="G77" s="177"/>
      <c r="H77" s="177"/>
      <c r="I77" s="177"/>
      <c r="J77" s="177"/>
      <c r="K77" s="50">
        <f>SUM(K78:K82)</f>
        <v>21941.260000000002</v>
      </c>
      <c r="L77" s="50">
        <f>SUM(L78:L82)</f>
        <v>19696</v>
      </c>
      <c r="M77" s="50">
        <f>SUM(M78:M82)</f>
        <v>19696</v>
      </c>
      <c r="N77" s="50">
        <f>SUM(N78:N82)</f>
        <v>27207.350000000002</v>
      </c>
      <c r="O77" s="74">
        <f>N77/K77*100</f>
        <v>124.00085501014983</v>
      </c>
      <c r="P77" s="50">
        <f>N77/M77*100</f>
        <v>138.13642363931763</v>
      </c>
      <c r="R77" s="72"/>
    </row>
    <row r="78" spans="2:18" s="28" customFormat="1" ht="12.75" customHeight="1">
      <c r="B78" s="93"/>
      <c r="C78" s="33">
        <v>3292</v>
      </c>
      <c r="D78" s="94"/>
      <c r="E78" s="174" t="s">
        <v>68</v>
      </c>
      <c r="F78" s="174"/>
      <c r="G78" s="174"/>
      <c r="H78" s="174"/>
      <c r="I78" s="174"/>
      <c r="J78" s="36"/>
      <c r="K78" s="46">
        <f aca="true" t="shared" si="8" ref="K78:N82">K174</f>
        <v>4510.09</v>
      </c>
      <c r="L78" s="46">
        <f t="shared" si="8"/>
        <v>0</v>
      </c>
      <c r="M78" s="46">
        <f t="shared" si="8"/>
        <v>0</v>
      </c>
      <c r="N78" s="46">
        <f t="shared" si="8"/>
        <v>13764.93</v>
      </c>
      <c r="O78" s="59">
        <f>N78/K78*100</f>
        <v>305.20300038358437</v>
      </c>
      <c r="P78" s="46">
        <v>0</v>
      </c>
      <c r="R78" s="72"/>
    </row>
    <row r="79" spans="2:18" s="28" customFormat="1" ht="12.75" customHeight="1">
      <c r="B79" s="33"/>
      <c r="C79" s="33">
        <v>3293</v>
      </c>
      <c r="D79" s="94"/>
      <c r="E79" s="174" t="s">
        <v>17</v>
      </c>
      <c r="F79" s="174"/>
      <c r="G79" s="174"/>
      <c r="H79" s="174"/>
      <c r="I79" s="174"/>
      <c r="J79" s="174"/>
      <c r="K79" s="46">
        <f t="shared" si="8"/>
        <v>8251.84</v>
      </c>
      <c r="L79" s="46">
        <f t="shared" si="8"/>
        <v>5000</v>
      </c>
      <c r="M79" s="46">
        <f t="shared" si="8"/>
        <v>5000</v>
      </c>
      <c r="N79" s="46">
        <f t="shared" si="8"/>
        <v>5580.9</v>
      </c>
      <c r="O79" s="59">
        <f>N79/K79*100</f>
        <v>67.63218869973242</v>
      </c>
      <c r="P79" s="46">
        <f>N79/M79*100</f>
        <v>111.618</v>
      </c>
      <c r="R79" s="72"/>
    </row>
    <row r="80" spans="2:16" s="28" customFormat="1" ht="12.75" customHeight="1">
      <c r="B80" s="33"/>
      <c r="C80" s="33">
        <v>3294</v>
      </c>
      <c r="D80" s="48"/>
      <c r="E80" s="174" t="s">
        <v>126</v>
      </c>
      <c r="F80" s="178"/>
      <c r="G80" s="178"/>
      <c r="H80" s="178"/>
      <c r="I80" s="178"/>
      <c r="K80" s="46">
        <f t="shared" si="8"/>
        <v>2014.33</v>
      </c>
      <c r="L80" s="46">
        <f t="shared" si="8"/>
        <v>0</v>
      </c>
      <c r="M80" s="46">
        <f t="shared" si="8"/>
        <v>0</v>
      </c>
      <c r="N80" s="46">
        <f t="shared" si="8"/>
        <v>0</v>
      </c>
      <c r="O80" s="59">
        <f>N80/K80*100</f>
        <v>0</v>
      </c>
      <c r="P80" s="46">
        <v>0</v>
      </c>
    </row>
    <row r="81" spans="1:18" s="69" customFormat="1" ht="12.75" customHeight="1">
      <c r="A81" s="28"/>
      <c r="B81" s="33"/>
      <c r="C81" s="33">
        <v>3295</v>
      </c>
      <c r="D81" s="48"/>
      <c r="E81" s="174" t="s">
        <v>86</v>
      </c>
      <c r="F81" s="174"/>
      <c r="G81" s="174"/>
      <c r="H81" s="174"/>
      <c r="I81" s="174"/>
      <c r="J81" s="28"/>
      <c r="K81" s="46">
        <f t="shared" si="8"/>
        <v>0</v>
      </c>
      <c r="L81" s="46">
        <f t="shared" si="8"/>
        <v>300</v>
      </c>
      <c r="M81" s="46">
        <f t="shared" si="8"/>
        <v>300</v>
      </c>
      <c r="N81" s="46">
        <f t="shared" si="8"/>
        <v>0</v>
      </c>
      <c r="O81" s="59">
        <v>0</v>
      </c>
      <c r="P81" s="46">
        <f>N81/M81*100</f>
        <v>0</v>
      </c>
      <c r="R81" s="77"/>
    </row>
    <row r="82" spans="2:18" s="28" customFormat="1" ht="12.75" customHeight="1">
      <c r="B82" s="33"/>
      <c r="C82" s="33">
        <v>3299</v>
      </c>
      <c r="D82" s="94"/>
      <c r="E82" s="174" t="s">
        <v>16</v>
      </c>
      <c r="F82" s="174"/>
      <c r="G82" s="174"/>
      <c r="H82" s="174"/>
      <c r="I82" s="174"/>
      <c r="J82" s="174"/>
      <c r="K82" s="46">
        <f t="shared" si="8"/>
        <v>7165</v>
      </c>
      <c r="L82" s="46">
        <f t="shared" si="8"/>
        <v>14396</v>
      </c>
      <c r="M82" s="46">
        <f t="shared" si="8"/>
        <v>14396</v>
      </c>
      <c r="N82" s="46">
        <f t="shared" si="8"/>
        <v>7861.52</v>
      </c>
      <c r="O82" s="59">
        <f>N82/K82*100</f>
        <v>109.72114445219819</v>
      </c>
      <c r="P82" s="46">
        <f>N82/M82*100</f>
        <v>54.609058071686576</v>
      </c>
      <c r="R82" s="72"/>
    </row>
    <row r="83" spans="2:18" s="28" customFormat="1" ht="12.75" customHeight="1">
      <c r="B83" s="33"/>
      <c r="C83" s="33"/>
      <c r="D83" s="94"/>
      <c r="E83" s="174"/>
      <c r="F83" s="174"/>
      <c r="G83" s="174"/>
      <c r="H83" s="174"/>
      <c r="I83" s="174"/>
      <c r="K83" s="46"/>
      <c r="L83" s="46"/>
      <c r="M83" s="46"/>
      <c r="N83" s="46"/>
      <c r="O83" s="46"/>
      <c r="P83" s="46"/>
      <c r="R83" s="72"/>
    </row>
    <row r="84" spans="1:18" s="28" customFormat="1" ht="12.75" customHeight="1">
      <c r="A84" s="131">
        <v>34</v>
      </c>
      <c r="B84" s="132"/>
      <c r="C84" s="132"/>
      <c r="D84" s="133"/>
      <c r="E84" s="198" t="s">
        <v>18</v>
      </c>
      <c r="F84" s="198"/>
      <c r="G84" s="198"/>
      <c r="H84" s="198"/>
      <c r="I84" s="198"/>
      <c r="J84" s="198"/>
      <c r="K84" s="129">
        <f>K86</f>
        <v>2701.69</v>
      </c>
      <c r="L84" s="129">
        <f>L86</f>
        <v>3500</v>
      </c>
      <c r="M84" s="129">
        <f>M86</f>
        <v>3500</v>
      </c>
      <c r="N84" s="129">
        <f>N86</f>
        <v>3314.4500000000003</v>
      </c>
      <c r="O84" s="129">
        <f>N84/K84*100</f>
        <v>122.68061842772488</v>
      </c>
      <c r="P84" s="129">
        <f>N84/M84*100</f>
        <v>94.69857142857143</v>
      </c>
      <c r="R84" s="72"/>
    </row>
    <row r="85" spans="2:18" s="28" customFormat="1" ht="12.75" customHeight="1">
      <c r="B85" s="33"/>
      <c r="C85" s="33"/>
      <c r="D85" s="94"/>
      <c r="E85" s="174"/>
      <c r="F85" s="174"/>
      <c r="G85" s="174"/>
      <c r="H85" s="174"/>
      <c r="I85" s="174"/>
      <c r="K85" s="46"/>
      <c r="L85" s="46"/>
      <c r="M85" s="46"/>
      <c r="N85" s="46"/>
      <c r="O85" s="46"/>
      <c r="P85" s="46"/>
      <c r="R85" s="72"/>
    </row>
    <row r="86" spans="2:18" s="28" customFormat="1" ht="12.75" customHeight="1">
      <c r="B86" s="93">
        <v>343</v>
      </c>
      <c r="C86" s="33"/>
      <c r="D86" s="94"/>
      <c r="E86" s="177" t="s">
        <v>19</v>
      </c>
      <c r="F86" s="177"/>
      <c r="G86" s="177"/>
      <c r="H86" s="177"/>
      <c r="I86" s="177"/>
      <c r="J86" s="36"/>
      <c r="K86" s="50">
        <f>SUM(K87:K88)</f>
        <v>2701.69</v>
      </c>
      <c r="L86" s="50">
        <f>SUM(L87:L88)</f>
        <v>3500</v>
      </c>
      <c r="M86" s="50">
        <f>SUM(M87:M88)</f>
        <v>3500</v>
      </c>
      <c r="N86" s="50">
        <f>SUM(N87:N88)</f>
        <v>3314.4500000000003</v>
      </c>
      <c r="O86" s="74">
        <f>N86/K86*100</f>
        <v>122.68061842772488</v>
      </c>
      <c r="P86" s="50">
        <f>N86/M86*100</f>
        <v>94.69857142857143</v>
      </c>
      <c r="R86" s="72"/>
    </row>
    <row r="87" spans="2:18" s="28" customFormat="1" ht="12.75" customHeight="1">
      <c r="B87" s="33"/>
      <c r="C87" s="33">
        <v>3431</v>
      </c>
      <c r="D87" s="94"/>
      <c r="E87" s="174" t="s">
        <v>109</v>
      </c>
      <c r="F87" s="174"/>
      <c r="G87" s="174"/>
      <c r="H87" s="174"/>
      <c r="I87" s="174"/>
      <c r="J87" s="174"/>
      <c r="K87" s="46">
        <f aca="true" t="shared" si="9" ref="K87:N88">K183</f>
        <v>2691.71</v>
      </c>
      <c r="L87" s="46">
        <f t="shared" si="9"/>
        <v>3500</v>
      </c>
      <c r="M87" s="46">
        <f t="shared" si="9"/>
        <v>3500</v>
      </c>
      <c r="N87" s="46">
        <f t="shared" si="9"/>
        <v>3301.26</v>
      </c>
      <c r="O87" s="59">
        <f>N87/K87*100</f>
        <v>122.64545586263009</v>
      </c>
      <c r="P87" s="46">
        <f>N87/M87*100</f>
        <v>94.3217142857143</v>
      </c>
      <c r="R87" s="72"/>
    </row>
    <row r="88" spans="2:16" s="28" customFormat="1" ht="12.75" customHeight="1">
      <c r="B88" s="33"/>
      <c r="C88" s="33">
        <v>3433</v>
      </c>
      <c r="D88" s="48"/>
      <c r="E88" s="174" t="s">
        <v>125</v>
      </c>
      <c r="F88" s="178"/>
      <c r="G88" s="178"/>
      <c r="H88" s="178"/>
      <c r="I88" s="178"/>
      <c r="K88" s="46">
        <f t="shared" si="9"/>
        <v>9.98</v>
      </c>
      <c r="L88" s="46">
        <f t="shared" si="9"/>
        <v>0</v>
      </c>
      <c r="M88" s="46">
        <f t="shared" si="9"/>
        <v>0</v>
      </c>
      <c r="N88" s="46">
        <f t="shared" si="9"/>
        <v>13.19</v>
      </c>
      <c r="O88" s="59">
        <f>N88/K88*100</f>
        <v>132.16432865731463</v>
      </c>
      <c r="P88" s="46">
        <v>0</v>
      </c>
    </row>
    <row r="89" spans="2:18" s="28" customFormat="1" ht="12.75" customHeight="1">
      <c r="B89" s="33"/>
      <c r="C89" s="33"/>
      <c r="D89" s="94"/>
      <c r="E89" s="179"/>
      <c r="F89" s="179"/>
      <c r="G89" s="179"/>
      <c r="H89" s="179"/>
      <c r="I89" s="179"/>
      <c r="K89" s="46"/>
      <c r="L89" s="46"/>
      <c r="M89" s="46"/>
      <c r="N89" s="46"/>
      <c r="O89" s="46"/>
      <c r="P89" s="46"/>
      <c r="R89" s="72"/>
    </row>
    <row r="90" spans="1:16" ht="12.75" customHeight="1">
      <c r="A90" s="131">
        <v>37</v>
      </c>
      <c r="B90" s="132"/>
      <c r="C90" s="132"/>
      <c r="D90" s="133"/>
      <c r="E90" s="180" t="s">
        <v>142</v>
      </c>
      <c r="F90" s="180"/>
      <c r="G90" s="180"/>
      <c r="H90" s="180"/>
      <c r="I90" s="180"/>
      <c r="J90" s="136"/>
      <c r="K90" s="129">
        <f aca="true" t="shared" si="10" ref="K90:P90">K92</f>
        <v>0</v>
      </c>
      <c r="L90" s="129">
        <f t="shared" si="10"/>
        <v>9200</v>
      </c>
      <c r="M90" s="129">
        <f t="shared" si="10"/>
        <v>9200</v>
      </c>
      <c r="N90" s="129">
        <f t="shared" si="10"/>
        <v>9200</v>
      </c>
      <c r="O90" s="129">
        <v>0</v>
      </c>
      <c r="P90" s="129">
        <f t="shared" si="10"/>
        <v>100</v>
      </c>
    </row>
    <row r="91" spans="1:13" ht="12.75" customHeight="1">
      <c r="A91" s="28"/>
      <c r="B91" s="33"/>
      <c r="C91" s="33"/>
      <c r="D91" s="48"/>
      <c r="E91" s="33"/>
      <c r="F91" s="33"/>
      <c r="G91" s="33"/>
      <c r="H91" s="33"/>
      <c r="I91" s="33"/>
      <c r="J91" s="28"/>
      <c r="K91" s="46"/>
      <c r="L91" s="35"/>
      <c r="M91" s="35"/>
    </row>
    <row r="92" spans="1:16" ht="12.75" customHeight="1">
      <c r="A92" s="36"/>
      <c r="B92" s="93">
        <v>372</v>
      </c>
      <c r="C92" s="93"/>
      <c r="D92" s="83"/>
      <c r="E92" s="177" t="s">
        <v>143</v>
      </c>
      <c r="F92" s="177"/>
      <c r="G92" s="177"/>
      <c r="H92" s="177"/>
      <c r="I92" s="177"/>
      <c r="J92" s="36"/>
      <c r="K92" s="50">
        <f>K93</f>
        <v>0</v>
      </c>
      <c r="L92" s="50">
        <f>L93</f>
        <v>9200</v>
      </c>
      <c r="M92" s="50">
        <f>M93</f>
        <v>9200</v>
      </c>
      <c r="N92" s="50">
        <f>N93</f>
        <v>9200</v>
      </c>
      <c r="O92" s="50">
        <v>0</v>
      </c>
      <c r="P92" s="50">
        <f>N92/M92*100</f>
        <v>100</v>
      </c>
    </row>
    <row r="93" spans="1:16" ht="12.75" customHeight="1">
      <c r="A93" s="28"/>
      <c r="B93" s="33"/>
      <c r="C93" s="33">
        <v>3721</v>
      </c>
      <c r="D93" s="48"/>
      <c r="E93" s="174" t="s">
        <v>144</v>
      </c>
      <c r="F93" s="174"/>
      <c r="G93" s="174"/>
      <c r="H93" s="174"/>
      <c r="I93" s="174"/>
      <c r="J93" s="28"/>
      <c r="K93" s="46">
        <f>K189</f>
        <v>0</v>
      </c>
      <c r="L93" s="46">
        <f>L189</f>
        <v>9200</v>
      </c>
      <c r="M93" s="46">
        <f>M189</f>
        <v>9200</v>
      </c>
      <c r="N93" s="46">
        <f>N189</f>
        <v>9200</v>
      </c>
      <c r="O93" s="46">
        <v>0</v>
      </c>
      <c r="P93" s="46">
        <f>N93/M93*100</f>
        <v>100</v>
      </c>
    </row>
    <row r="94" spans="1:16" ht="12.75" customHeight="1">
      <c r="A94" s="28"/>
      <c r="B94" s="33"/>
      <c r="C94" s="33"/>
      <c r="D94" s="48"/>
      <c r="E94" s="33"/>
      <c r="F94" s="33"/>
      <c r="G94" s="33"/>
      <c r="H94" s="33"/>
      <c r="I94" s="33"/>
      <c r="J94" s="28"/>
      <c r="K94" s="46"/>
      <c r="L94" s="46"/>
      <c r="M94" s="46"/>
      <c r="N94" s="46"/>
      <c r="O94" s="46"/>
      <c r="P94" s="46"/>
    </row>
    <row r="95" spans="1:18" s="1" customFormat="1" ht="12.75" customHeight="1">
      <c r="A95" s="138">
        <v>4</v>
      </c>
      <c r="B95" s="139"/>
      <c r="C95" s="139"/>
      <c r="D95" s="140"/>
      <c r="E95" s="176" t="s">
        <v>64</v>
      </c>
      <c r="F95" s="176"/>
      <c r="G95" s="176"/>
      <c r="H95" s="176"/>
      <c r="I95" s="176"/>
      <c r="J95" s="176"/>
      <c r="K95" s="81">
        <f>SUM(K97)</f>
        <v>61867.22</v>
      </c>
      <c r="L95" s="81">
        <f>SUM(L97)</f>
        <v>35000</v>
      </c>
      <c r="M95" s="81">
        <f>SUM(M97)</f>
        <v>35000</v>
      </c>
      <c r="N95" s="81">
        <f>SUM(N97)</f>
        <v>24613.620000000003</v>
      </c>
      <c r="O95" s="81">
        <f>N95/K97*100</f>
        <v>39.784590288686</v>
      </c>
      <c r="P95" s="80">
        <f>N95/M95*100</f>
        <v>70.32462857142858</v>
      </c>
      <c r="R95" s="75"/>
    </row>
    <row r="96" spans="1:18" ht="12.75" customHeight="1">
      <c r="A96" s="5"/>
      <c r="B96" s="6"/>
      <c r="C96" s="6"/>
      <c r="D96" s="3"/>
      <c r="E96" s="184"/>
      <c r="F96" s="184"/>
      <c r="G96" s="184"/>
      <c r="H96" s="184"/>
      <c r="I96" s="184"/>
      <c r="J96" s="1"/>
      <c r="K96" s="9"/>
      <c r="L96" s="9"/>
      <c r="M96" s="9"/>
      <c r="N96" s="9"/>
      <c r="O96" s="9"/>
      <c r="P96" s="9"/>
      <c r="R96" s="18"/>
    </row>
    <row r="97" spans="1:18" s="28" customFormat="1" ht="12.75" customHeight="1">
      <c r="A97" s="131">
        <v>42</v>
      </c>
      <c r="B97" s="132" t="s">
        <v>1</v>
      </c>
      <c r="C97" s="132"/>
      <c r="D97" s="133"/>
      <c r="E97" s="180" t="s">
        <v>65</v>
      </c>
      <c r="F97" s="180"/>
      <c r="G97" s="180"/>
      <c r="H97" s="180"/>
      <c r="I97" s="180"/>
      <c r="J97" s="180"/>
      <c r="K97" s="129">
        <f>SUM(K102,K99)</f>
        <v>61867.22</v>
      </c>
      <c r="L97" s="129">
        <f>SUM(L102,L99)</f>
        <v>35000</v>
      </c>
      <c r="M97" s="129">
        <f>SUM(M102,M99)</f>
        <v>35000</v>
      </c>
      <c r="N97" s="129">
        <f>SUM(N102,N99)</f>
        <v>24613.620000000003</v>
      </c>
      <c r="O97" s="129">
        <f>N97/K97*100</f>
        <v>39.784590288686</v>
      </c>
      <c r="P97" s="129">
        <f>N97/M97*100</f>
        <v>70.32462857142858</v>
      </c>
      <c r="R97" s="72"/>
    </row>
    <row r="98" spans="1:16" s="72" customFormat="1" ht="12.75" customHeight="1">
      <c r="A98" s="71"/>
      <c r="B98" s="78"/>
      <c r="C98" s="78"/>
      <c r="D98" s="107"/>
      <c r="E98" s="73"/>
      <c r="F98" s="73"/>
      <c r="G98" s="73"/>
      <c r="H98" s="73"/>
      <c r="I98" s="73"/>
      <c r="J98" s="73"/>
      <c r="K98" s="74"/>
      <c r="L98" s="74"/>
      <c r="M98" s="74"/>
      <c r="N98" s="74"/>
      <c r="O98" s="74"/>
      <c r="P98" s="74"/>
    </row>
    <row r="99" spans="2:18" s="28" customFormat="1" ht="12.75" customHeight="1">
      <c r="B99" s="93">
        <v>421</v>
      </c>
      <c r="C99" s="33"/>
      <c r="D99" s="94"/>
      <c r="E99" s="177" t="s">
        <v>123</v>
      </c>
      <c r="F99" s="177"/>
      <c r="G99" s="177"/>
      <c r="H99" s="177"/>
      <c r="I99" s="177"/>
      <c r="K99" s="50">
        <f>SUM(K100:K100)</f>
        <v>18956.88</v>
      </c>
      <c r="L99" s="50">
        <f>SUM(L100:L100)</f>
        <v>0</v>
      </c>
      <c r="M99" s="50">
        <f>SUM(M100:M100)</f>
        <v>0</v>
      </c>
      <c r="N99" s="50">
        <f>SUM(N100:N100)</f>
        <v>0</v>
      </c>
      <c r="O99" s="74">
        <f>N99/K99*100</f>
        <v>0</v>
      </c>
      <c r="P99" s="50">
        <v>0</v>
      </c>
      <c r="R99" s="72"/>
    </row>
    <row r="100" spans="2:18" s="28" customFormat="1" ht="12.75" customHeight="1">
      <c r="B100" s="93"/>
      <c r="C100" s="33">
        <v>4212</v>
      </c>
      <c r="D100" s="48"/>
      <c r="E100" s="174" t="s">
        <v>124</v>
      </c>
      <c r="F100" s="174"/>
      <c r="G100" s="174"/>
      <c r="H100" s="174"/>
      <c r="I100" s="174"/>
      <c r="K100" s="46">
        <f>K196</f>
        <v>18956.88</v>
      </c>
      <c r="L100" s="46">
        <f>L196</f>
        <v>0</v>
      </c>
      <c r="M100" s="46">
        <f>M196</f>
        <v>0</v>
      </c>
      <c r="N100" s="46">
        <f>N196</f>
        <v>0</v>
      </c>
      <c r="O100" s="59">
        <f>N100/K100*100</f>
        <v>0</v>
      </c>
      <c r="P100" s="46">
        <v>0</v>
      </c>
      <c r="R100" s="72"/>
    </row>
    <row r="101" spans="2:18" s="28" customFormat="1" ht="12.75" customHeight="1">
      <c r="B101" s="33"/>
      <c r="C101" s="33"/>
      <c r="D101" s="94"/>
      <c r="E101" s="174"/>
      <c r="F101" s="174"/>
      <c r="G101" s="174"/>
      <c r="H101" s="174"/>
      <c r="I101" s="174"/>
      <c r="J101" s="174"/>
      <c r="K101" s="46"/>
      <c r="L101" s="46"/>
      <c r="M101" s="46"/>
      <c r="N101" s="46"/>
      <c r="O101" s="59"/>
      <c r="P101" s="46"/>
      <c r="R101" s="72"/>
    </row>
    <row r="102" spans="2:18" s="28" customFormat="1" ht="12.75" customHeight="1">
      <c r="B102" s="93">
        <v>422</v>
      </c>
      <c r="C102" s="33"/>
      <c r="D102" s="94"/>
      <c r="E102" s="177" t="s">
        <v>66</v>
      </c>
      <c r="F102" s="177"/>
      <c r="G102" s="177"/>
      <c r="H102" s="177"/>
      <c r="I102" s="177"/>
      <c r="K102" s="50">
        <f>SUM(K103:K105)</f>
        <v>42910.34</v>
      </c>
      <c r="L102" s="50">
        <f>SUM(L103:L105)</f>
        <v>35000</v>
      </c>
      <c r="M102" s="50">
        <f>SUM(M103:M105)</f>
        <v>35000</v>
      </c>
      <c r="N102" s="50">
        <f>SUM(N103:N105)</f>
        <v>24613.620000000003</v>
      </c>
      <c r="O102" s="74">
        <f>N102/K102*100</f>
        <v>57.36058022378756</v>
      </c>
      <c r="P102" s="50">
        <f>N102/M102*100</f>
        <v>70.32462857142858</v>
      </c>
      <c r="R102" s="72"/>
    </row>
    <row r="103" spans="2:18" s="28" customFormat="1" ht="12.75" customHeight="1">
      <c r="B103" s="93"/>
      <c r="C103" s="33">
        <v>4221</v>
      </c>
      <c r="D103" s="94"/>
      <c r="E103" s="211" t="s">
        <v>72</v>
      </c>
      <c r="F103" s="211"/>
      <c r="G103" s="211"/>
      <c r="H103" s="211"/>
      <c r="I103" s="211"/>
      <c r="K103" s="46">
        <f aca="true" t="shared" si="11" ref="K103:N104">K199</f>
        <v>9102.15</v>
      </c>
      <c r="L103" s="46">
        <f t="shared" si="11"/>
        <v>5000</v>
      </c>
      <c r="M103" s="46">
        <f t="shared" si="11"/>
        <v>5000</v>
      </c>
      <c r="N103" s="46">
        <f t="shared" si="11"/>
        <v>3923</v>
      </c>
      <c r="O103" s="59">
        <f>N103/K103*100</f>
        <v>43.09970721203232</v>
      </c>
      <c r="P103" s="46">
        <f>N103/M103*100</f>
        <v>78.46</v>
      </c>
      <c r="R103" s="72"/>
    </row>
    <row r="104" spans="1:18" s="69" customFormat="1" ht="12.75" customHeight="1">
      <c r="A104" s="28"/>
      <c r="B104" s="33"/>
      <c r="C104" s="33">
        <v>4222</v>
      </c>
      <c r="D104" s="48"/>
      <c r="E104" s="174" t="s">
        <v>87</v>
      </c>
      <c r="F104" s="174"/>
      <c r="G104" s="174"/>
      <c r="H104" s="174"/>
      <c r="I104" s="174"/>
      <c r="J104" s="28"/>
      <c r="K104" s="46">
        <f t="shared" si="11"/>
        <v>7815.9</v>
      </c>
      <c r="L104" s="46">
        <f t="shared" si="11"/>
        <v>10000</v>
      </c>
      <c r="M104" s="46">
        <f t="shared" si="11"/>
        <v>10000</v>
      </c>
      <c r="N104" s="46">
        <f t="shared" si="11"/>
        <v>9239.02</v>
      </c>
      <c r="O104" s="59">
        <f>N104/K104*100</f>
        <v>118.20801187323278</v>
      </c>
      <c r="P104" s="46">
        <f>N104/M104*100</f>
        <v>92.3902</v>
      </c>
      <c r="R104" s="77"/>
    </row>
    <row r="105" spans="2:18" s="28" customFormat="1" ht="12.75" customHeight="1">
      <c r="B105" s="33"/>
      <c r="C105" s="33">
        <v>4227</v>
      </c>
      <c r="D105" s="94"/>
      <c r="E105" s="174" t="s">
        <v>78</v>
      </c>
      <c r="F105" s="174"/>
      <c r="G105" s="174"/>
      <c r="H105" s="174"/>
      <c r="I105" s="174"/>
      <c r="K105" s="46">
        <f>K201</f>
        <v>25992.29</v>
      </c>
      <c r="L105" s="46">
        <f>L201</f>
        <v>20000</v>
      </c>
      <c r="M105" s="46">
        <f>M201</f>
        <v>20000</v>
      </c>
      <c r="N105" s="46">
        <f>N201</f>
        <v>11451.6</v>
      </c>
      <c r="O105" s="59">
        <f>N105/K105*100</f>
        <v>44.057680181315305</v>
      </c>
      <c r="P105" s="46">
        <f>N105/M105*100</f>
        <v>57.257999999999996</v>
      </c>
      <c r="R105" s="72"/>
    </row>
    <row r="106" spans="2:18" s="28" customFormat="1" ht="12.75" customHeight="1">
      <c r="B106" s="33"/>
      <c r="C106" s="33"/>
      <c r="D106" s="94"/>
      <c r="E106" s="33"/>
      <c r="F106" s="33"/>
      <c r="G106" s="33"/>
      <c r="H106" s="33"/>
      <c r="I106" s="33"/>
      <c r="K106" s="46"/>
      <c r="L106" s="46"/>
      <c r="M106" s="46"/>
      <c r="N106" s="46"/>
      <c r="O106" s="59"/>
      <c r="P106" s="46"/>
      <c r="R106" s="72"/>
    </row>
    <row r="107" spans="2:18" s="28" customFormat="1" ht="12.75" customHeight="1">
      <c r="B107" s="33"/>
      <c r="C107" s="33"/>
      <c r="D107" s="94"/>
      <c r="E107" s="33"/>
      <c r="F107" s="33"/>
      <c r="G107" s="33"/>
      <c r="H107" s="33"/>
      <c r="I107" s="33"/>
      <c r="K107" s="46"/>
      <c r="L107" s="46"/>
      <c r="M107" s="46"/>
      <c r="N107" s="46"/>
      <c r="O107" s="59"/>
      <c r="P107" s="46"/>
      <c r="R107" s="72"/>
    </row>
    <row r="108" spans="1:18" s="28" customFormat="1" ht="12.75" customHeight="1">
      <c r="A108" s="72"/>
      <c r="B108" s="78"/>
      <c r="C108" s="78"/>
      <c r="D108" s="107"/>
      <c r="E108" s="78"/>
      <c r="F108" s="78"/>
      <c r="G108" s="78"/>
      <c r="H108" s="78"/>
      <c r="I108" s="78"/>
      <c r="J108" s="72"/>
      <c r="K108" s="59"/>
      <c r="L108" s="59"/>
      <c r="M108" s="59"/>
      <c r="N108" s="59"/>
      <c r="O108" s="59"/>
      <c r="P108" s="59"/>
      <c r="Q108" s="72"/>
      <c r="R108" s="72"/>
    </row>
    <row r="109" spans="1:16" s="28" customFormat="1" ht="12.75" customHeight="1">
      <c r="A109" s="205" t="s">
        <v>94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113"/>
      <c r="M109" s="113"/>
      <c r="N109" s="114"/>
      <c r="O109" s="115"/>
      <c r="P109" s="114"/>
    </row>
    <row r="110" spans="1:16" s="28" customFormat="1" ht="12.75" customHeight="1">
      <c r="A110" s="19"/>
      <c r="B110" s="97"/>
      <c r="C110" s="97"/>
      <c r="D110" s="101"/>
      <c r="E110" s="223"/>
      <c r="F110" s="223"/>
      <c r="G110" s="223"/>
      <c r="H110" s="223"/>
      <c r="I110" s="223"/>
      <c r="J110" s="20"/>
      <c r="K110" s="116"/>
      <c r="L110" s="116"/>
      <c r="M110" s="116"/>
      <c r="N110" s="116"/>
      <c r="O110" s="117"/>
      <c r="P110" s="116"/>
    </row>
    <row r="111" spans="1:16" s="1" customFormat="1" ht="12.75" customHeight="1">
      <c r="A111" s="143">
        <v>9</v>
      </c>
      <c r="B111" s="144"/>
      <c r="C111" s="144"/>
      <c r="D111" s="145"/>
      <c r="E111" s="209" t="s">
        <v>95</v>
      </c>
      <c r="F111" s="209"/>
      <c r="G111" s="209"/>
      <c r="H111" s="209"/>
      <c r="I111" s="209"/>
      <c r="J111" s="146"/>
      <c r="K111" s="142">
        <f>SUM(K113)</f>
        <v>11593.82</v>
      </c>
      <c r="L111" s="142">
        <f>SUM(L113)</f>
        <v>23262</v>
      </c>
      <c r="M111" s="142">
        <f>SUM(M113)</f>
        <v>23262</v>
      </c>
      <c r="N111" s="142">
        <f>SUM(N113)</f>
        <v>23262.09</v>
      </c>
      <c r="O111" s="81">
        <f>N111/K111*100</f>
        <v>200.6421524570849</v>
      </c>
      <c r="P111" s="81">
        <f>N111/M111*100</f>
        <v>100.00038689708536</v>
      </c>
    </row>
    <row r="112" spans="1:16" s="28" customFormat="1" ht="12.75" customHeight="1">
      <c r="A112" s="17"/>
      <c r="B112" s="23"/>
      <c r="C112" s="23"/>
      <c r="D112" s="98"/>
      <c r="E112" s="187"/>
      <c r="F112" s="187"/>
      <c r="G112" s="187"/>
      <c r="H112" s="187"/>
      <c r="I112" s="187"/>
      <c r="J112" s="24"/>
      <c r="K112" s="27"/>
      <c r="L112" s="27"/>
      <c r="M112" s="27"/>
      <c r="N112" s="27"/>
      <c r="O112" s="89"/>
      <c r="P112" s="27"/>
    </row>
    <row r="113" spans="1:16" s="28" customFormat="1" ht="12.75" customHeight="1">
      <c r="A113" s="124">
        <v>92</v>
      </c>
      <c r="B113" s="125"/>
      <c r="C113" s="125"/>
      <c r="D113" s="126"/>
      <c r="E113" s="171" t="s">
        <v>96</v>
      </c>
      <c r="F113" s="171"/>
      <c r="G113" s="171"/>
      <c r="H113" s="171"/>
      <c r="I113" s="171"/>
      <c r="J113" s="127"/>
      <c r="K113" s="128">
        <f>K115</f>
        <v>11593.82</v>
      </c>
      <c r="L113" s="128">
        <f>L115</f>
        <v>23262</v>
      </c>
      <c r="M113" s="128">
        <f>M115</f>
        <v>23262</v>
      </c>
      <c r="N113" s="128">
        <f>N115</f>
        <v>23262.09</v>
      </c>
      <c r="O113" s="129">
        <f>N113/K113*100</f>
        <v>200.6421524570849</v>
      </c>
      <c r="P113" s="129">
        <f>N113/M113*100</f>
        <v>100.00038689708536</v>
      </c>
    </row>
    <row r="114" spans="1:16" s="28" customFormat="1" ht="12.75" customHeight="1">
      <c r="A114" s="29"/>
      <c r="B114" s="30"/>
      <c r="C114" s="30"/>
      <c r="D114" s="102"/>
      <c r="E114" s="172"/>
      <c r="F114" s="172"/>
      <c r="G114" s="172"/>
      <c r="H114" s="172"/>
      <c r="I114" s="172"/>
      <c r="J114" s="31"/>
      <c r="K114" s="57"/>
      <c r="L114" s="57"/>
      <c r="M114" s="57"/>
      <c r="N114" s="57"/>
      <c r="O114" s="59"/>
      <c r="P114" s="57"/>
    </row>
    <row r="115" spans="1:16" s="28" customFormat="1" ht="12.75" customHeight="1">
      <c r="A115" s="29"/>
      <c r="B115" s="92">
        <v>922</v>
      </c>
      <c r="C115" s="92"/>
      <c r="D115" s="103"/>
      <c r="E115" s="173" t="s">
        <v>97</v>
      </c>
      <c r="F115" s="173"/>
      <c r="G115" s="173"/>
      <c r="H115" s="173"/>
      <c r="I115" s="173"/>
      <c r="J115" s="31"/>
      <c r="K115" s="58">
        <f>K116</f>
        <v>11593.82</v>
      </c>
      <c r="L115" s="58">
        <f>L116</f>
        <v>23262</v>
      </c>
      <c r="M115" s="58">
        <f>M116</f>
        <v>23262</v>
      </c>
      <c r="N115" s="58">
        <f>N116</f>
        <v>23262.09</v>
      </c>
      <c r="O115" s="74">
        <f>N115/K115*100</f>
        <v>200.6421524570849</v>
      </c>
      <c r="P115" s="50">
        <f>N115/M115*100</f>
        <v>100.00038689708536</v>
      </c>
    </row>
    <row r="116" spans="1:16" s="28" customFormat="1" ht="12.75" customHeight="1">
      <c r="A116" s="29"/>
      <c r="B116" s="30"/>
      <c r="C116" s="30">
        <v>9221</v>
      </c>
      <c r="D116" s="102"/>
      <c r="E116" s="172" t="s">
        <v>98</v>
      </c>
      <c r="F116" s="172"/>
      <c r="G116" s="172"/>
      <c r="H116" s="172"/>
      <c r="I116" s="172"/>
      <c r="J116" s="31"/>
      <c r="K116" s="59">
        <v>11593.82</v>
      </c>
      <c r="L116" s="59">
        <v>23262</v>
      </c>
      <c r="M116" s="59">
        <v>23262</v>
      </c>
      <c r="N116" s="59">
        <v>23262.09</v>
      </c>
      <c r="O116" s="59">
        <f>N116/K116*100</f>
        <v>200.6421524570849</v>
      </c>
      <c r="P116" s="46">
        <f>N116/M116*100</f>
        <v>100.00038689708536</v>
      </c>
    </row>
    <row r="117" spans="1:16" ht="12.75" customHeight="1">
      <c r="A117" s="29"/>
      <c r="B117" s="30"/>
      <c r="C117" s="30"/>
      <c r="D117" s="102"/>
      <c r="E117" s="172"/>
      <c r="F117" s="172"/>
      <c r="G117" s="172"/>
      <c r="H117" s="172"/>
      <c r="I117" s="172"/>
      <c r="J117" s="31"/>
      <c r="K117" s="57"/>
      <c r="L117" s="57"/>
      <c r="M117" s="57"/>
      <c r="N117" s="57"/>
      <c r="O117" s="59"/>
      <c r="P117" s="57"/>
    </row>
    <row r="118" spans="1:16" ht="12.75" customHeight="1">
      <c r="A118" s="29"/>
      <c r="B118" s="30"/>
      <c r="C118" s="30"/>
      <c r="D118" s="102"/>
      <c r="E118" s="30"/>
      <c r="F118" s="30"/>
      <c r="G118" s="30"/>
      <c r="H118" s="30"/>
      <c r="I118" s="30"/>
      <c r="J118" s="31"/>
      <c r="K118" s="57"/>
      <c r="L118" s="57"/>
      <c r="M118" s="57"/>
      <c r="N118" s="57"/>
      <c r="O118" s="59"/>
      <c r="P118" s="57"/>
    </row>
    <row r="119" spans="1:16" ht="197.25" customHeight="1">
      <c r="A119" s="29"/>
      <c r="B119" s="30"/>
      <c r="C119" s="30"/>
      <c r="D119" s="102"/>
      <c r="E119" s="30"/>
      <c r="F119" s="30"/>
      <c r="G119" s="30"/>
      <c r="H119" s="30"/>
      <c r="I119" s="30"/>
      <c r="J119" s="31"/>
      <c r="K119" s="57"/>
      <c r="L119" s="57"/>
      <c r="M119" s="57"/>
      <c r="N119" s="57"/>
      <c r="O119" s="59"/>
      <c r="P119" s="57"/>
    </row>
    <row r="120" spans="1:13" ht="12.75" customHeight="1">
      <c r="A120" s="219" t="s">
        <v>47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</row>
    <row r="121" spans="1:13" ht="12.75" customHeight="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</row>
    <row r="122" spans="1:16" ht="25.5" customHeight="1">
      <c r="A122" s="175" t="s">
        <v>20</v>
      </c>
      <c r="B122" s="175"/>
      <c r="C122" s="175"/>
      <c r="D122" s="85" t="s">
        <v>145</v>
      </c>
      <c r="E122" s="175" t="s">
        <v>34</v>
      </c>
      <c r="F122" s="175"/>
      <c r="G122" s="175"/>
      <c r="H122" s="175"/>
      <c r="I122" s="175"/>
      <c r="J122" s="84"/>
      <c r="K122" s="85" t="s">
        <v>146</v>
      </c>
      <c r="L122" s="65" t="s">
        <v>136</v>
      </c>
      <c r="M122" s="65" t="s">
        <v>137</v>
      </c>
      <c r="N122" s="65" t="s">
        <v>131</v>
      </c>
      <c r="O122" s="87" t="s">
        <v>74</v>
      </c>
      <c r="P122" s="65" t="s">
        <v>75</v>
      </c>
    </row>
    <row r="123" spans="1:16" ht="12.75" customHeight="1">
      <c r="A123" s="66"/>
      <c r="B123" s="96"/>
      <c r="C123" s="96"/>
      <c r="D123" s="108"/>
      <c r="E123" s="7"/>
      <c r="F123" s="7"/>
      <c r="G123" s="7"/>
      <c r="H123" s="7"/>
      <c r="I123" s="7"/>
      <c r="J123" s="7"/>
      <c r="K123" s="119"/>
      <c r="L123" s="119"/>
      <c r="M123" s="119"/>
      <c r="N123" s="119"/>
      <c r="O123" s="120"/>
      <c r="P123" s="119"/>
    </row>
    <row r="124" spans="1:16" s="4" customFormat="1" ht="12.75" customHeight="1">
      <c r="A124" s="86"/>
      <c r="B124" s="99"/>
      <c r="C124" s="202" t="s">
        <v>79</v>
      </c>
      <c r="D124" s="202"/>
      <c r="E124" s="202"/>
      <c r="F124" s="202"/>
      <c r="G124" s="202"/>
      <c r="H124" s="202"/>
      <c r="I124" s="202"/>
      <c r="K124" s="61">
        <f>K126</f>
        <v>1180752.4</v>
      </c>
      <c r="L124" s="61">
        <f>L126</f>
        <v>1672596</v>
      </c>
      <c r="M124" s="61">
        <f>M126</f>
        <v>1672596</v>
      </c>
      <c r="N124" s="61">
        <f>N126</f>
        <v>1574739.5</v>
      </c>
      <c r="O124" s="76">
        <f>N124/K124*100</f>
        <v>133.36746128993684</v>
      </c>
      <c r="P124" s="61">
        <f>N124/M124*100</f>
        <v>94.14942400914506</v>
      </c>
    </row>
    <row r="125" spans="1:16" s="1" customFormat="1" ht="12.75" customHeight="1">
      <c r="A125" s="7"/>
      <c r="B125" s="111"/>
      <c r="C125" s="96"/>
      <c r="D125" s="108"/>
      <c r="E125" s="7"/>
      <c r="F125" s="7"/>
      <c r="G125" s="7"/>
      <c r="H125" s="7"/>
      <c r="I125" s="7"/>
      <c r="J125" s="7"/>
      <c r="K125" s="10"/>
      <c r="L125" s="10"/>
      <c r="M125" s="10"/>
      <c r="N125" s="10"/>
      <c r="O125" s="9"/>
      <c r="P125" s="10"/>
    </row>
    <row r="126" spans="1:16" s="1" customFormat="1" ht="12.75" customHeight="1">
      <c r="A126" s="141"/>
      <c r="B126" s="208" t="s">
        <v>82</v>
      </c>
      <c r="C126" s="208"/>
      <c r="D126" s="208"/>
      <c r="E126" s="208"/>
      <c r="F126" s="208"/>
      <c r="G126" s="208"/>
      <c r="H126" s="208"/>
      <c r="I126" s="208"/>
      <c r="J126" s="141"/>
      <c r="K126" s="142">
        <f>SUM(K128)</f>
        <v>1180752.4</v>
      </c>
      <c r="L126" s="142">
        <f>SUM(L128)</f>
        <v>1672596</v>
      </c>
      <c r="M126" s="142">
        <f>SUM(M128)</f>
        <v>1672596</v>
      </c>
      <c r="N126" s="142">
        <f>SUM(N128)</f>
        <v>1574739.5</v>
      </c>
      <c r="O126" s="81">
        <f>N126/K126*100</f>
        <v>133.36746128993684</v>
      </c>
      <c r="P126" s="81">
        <f>N126/M126*100</f>
        <v>94.14942400914506</v>
      </c>
    </row>
    <row r="127" spans="1:16" ht="12.75" customHeight="1">
      <c r="A127" s="26"/>
      <c r="B127" s="25"/>
      <c r="C127" s="25"/>
      <c r="D127" s="17"/>
      <c r="E127" s="25"/>
      <c r="F127" s="25"/>
      <c r="G127" s="25"/>
      <c r="H127" s="25"/>
      <c r="I127" s="25"/>
      <c r="J127" s="26"/>
      <c r="K127" s="27"/>
      <c r="L127" s="27"/>
      <c r="M127" s="27"/>
      <c r="N127" s="27"/>
      <c r="O127" s="89"/>
      <c r="P127" s="27"/>
    </row>
    <row r="128" spans="1:16" s="28" customFormat="1" ht="12.75" customHeight="1">
      <c r="A128" s="37"/>
      <c r="B128" s="214" t="s">
        <v>28</v>
      </c>
      <c r="C128" s="215"/>
      <c r="D128" s="215"/>
      <c r="E128" s="188" t="s">
        <v>58</v>
      </c>
      <c r="F128" s="204"/>
      <c r="G128" s="204"/>
      <c r="H128" s="204"/>
      <c r="I128" s="204"/>
      <c r="J128" s="38"/>
      <c r="K128" s="45">
        <f>SUM(K130)</f>
        <v>1180752.4</v>
      </c>
      <c r="L128" s="45">
        <f>SUM(L130)</f>
        <v>1672596</v>
      </c>
      <c r="M128" s="45">
        <f>SUM(M130)</f>
        <v>1672596</v>
      </c>
      <c r="N128" s="45">
        <f>SUM(N130)</f>
        <v>1574739.5</v>
      </c>
      <c r="O128" s="74">
        <f>N128/K128*100</f>
        <v>133.36746128993684</v>
      </c>
      <c r="P128" s="50">
        <f>N128/M128*100</f>
        <v>94.14942400914506</v>
      </c>
    </row>
    <row r="129" spans="1:16" s="28" customFormat="1" ht="12.75" customHeight="1">
      <c r="A129" s="39"/>
      <c r="B129" s="183"/>
      <c r="C129" s="177"/>
      <c r="D129" s="177"/>
      <c r="E129" s="174"/>
      <c r="F129" s="174"/>
      <c r="G129" s="174"/>
      <c r="H129" s="174"/>
      <c r="I129" s="174"/>
      <c r="J129" s="39"/>
      <c r="K129" s="51"/>
      <c r="L129" s="51"/>
      <c r="M129" s="51"/>
      <c r="N129" s="51"/>
      <c r="O129" s="46"/>
      <c r="P129" s="51"/>
    </row>
    <row r="130" spans="1:16" s="28" customFormat="1" ht="12.75" customHeight="1">
      <c r="A130" s="39"/>
      <c r="B130" s="217" t="s">
        <v>29</v>
      </c>
      <c r="C130" s="218"/>
      <c r="D130" s="218"/>
      <c r="E130" s="40" t="s">
        <v>69</v>
      </c>
      <c r="F130" s="216" t="s">
        <v>54</v>
      </c>
      <c r="G130" s="204"/>
      <c r="H130" s="204"/>
      <c r="I130" s="204"/>
      <c r="J130" s="41"/>
      <c r="K130" s="52">
        <f>SUM(K131+K144)</f>
        <v>1180752.4</v>
      </c>
      <c r="L130" s="52">
        <f>SUM(L131+L144)</f>
        <v>1672596</v>
      </c>
      <c r="M130" s="52">
        <f>SUM(M131+M144)</f>
        <v>1672596</v>
      </c>
      <c r="N130" s="52">
        <f>SUM(N131+N144)</f>
        <v>1574739.5</v>
      </c>
      <c r="O130" s="74">
        <f>N130/K130*100</f>
        <v>133.36746128993684</v>
      </c>
      <c r="P130" s="50">
        <f>N130/M130*100</f>
        <v>94.14942400914506</v>
      </c>
    </row>
    <row r="131" spans="1:16" s="28" customFormat="1" ht="12.75" customHeight="1">
      <c r="A131" s="39"/>
      <c r="B131" s="183" t="s">
        <v>30</v>
      </c>
      <c r="C131" s="177"/>
      <c r="D131" s="177"/>
      <c r="E131" s="42" t="s">
        <v>70</v>
      </c>
      <c r="F131" s="210" t="s">
        <v>57</v>
      </c>
      <c r="G131" s="204"/>
      <c r="H131" s="204"/>
      <c r="I131" s="204"/>
      <c r="J131" s="39"/>
      <c r="K131" s="51">
        <f>K133</f>
        <v>670166.97</v>
      </c>
      <c r="L131" s="51">
        <f>L133</f>
        <v>867000</v>
      </c>
      <c r="M131" s="51">
        <f>M133</f>
        <v>867000</v>
      </c>
      <c r="N131" s="51">
        <f>N133</f>
        <v>857824.01</v>
      </c>
      <c r="O131" s="59">
        <f>N131/K131*100</f>
        <v>128.0015351995041</v>
      </c>
      <c r="P131" s="46">
        <f>N131/M131*100</f>
        <v>98.94163898500577</v>
      </c>
    </row>
    <row r="132" spans="1:16" s="28" customFormat="1" ht="23.25" customHeight="1">
      <c r="A132" s="39"/>
      <c r="B132" s="112" t="s">
        <v>31</v>
      </c>
      <c r="C132" s="43"/>
      <c r="D132" s="104"/>
      <c r="E132" s="212" t="s">
        <v>150</v>
      </c>
      <c r="F132" s="213"/>
      <c r="G132" s="213"/>
      <c r="H132" s="213"/>
      <c r="I132" s="213"/>
      <c r="J132" s="39"/>
      <c r="K132" s="51"/>
      <c r="L132" s="51"/>
      <c r="M132" s="51"/>
      <c r="N132" s="51"/>
      <c r="O132" s="46"/>
      <c r="P132" s="51"/>
    </row>
    <row r="133" spans="1:16" s="28" customFormat="1" ht="12.75" customHeight="1">
      <c r="A133" s="124">
        <v>31</v>
      </c>
      <c r="B133" s="125" t="s">
        <v>1</v>
      </c>
      <c r="C133" s="125"/>
      <c r="D133" s="126"/>
      <c r="E133" s="171" t="s">
        <v>2</v>
      </c>
      <c r="F133" s="171"/>
      <c r="G133" s="171"/>
      <c r="H133" s="171"/>
      <c r="I133" s="171"/>
      <c r="J133" s="130"/>
      <c r="K133" s="128">
        <f>K135+K138+K141</f>
        <v>670166.97</v>
      </c>
      <c r="L133" s="128">
        <f>L135+L138+L141</f>
        <v>867000</v>
      </c>
      <c r="M133" s="128">
        <f>M135+M138+M141</f>
        <v>867000</v>
      </c>
      <c r="N133" s="128">
        <f>N135+N138+N141</f>
        <v>857824.01</v>
      </c>
      <c r="O133" s="129">
        <f>N133/K133*100</f>
        <v>128.0015351995041</v>
      </c>
      <c r="P133" s="129">
        <f>N133/M133*100</f>
        <v>98.94163898500577</v>
      </c>
    </row>
    <row r="134" spans="1:16" s="28" customFormat="1" ht="12.75" customHeight="1">
      <c r="A134" s="32"/>
      <c r="B134" s="43"/>
      <c r="C134" s="43"/>
      <c r="D134" s="104"/>
      <c r="E134" s="181"/>
      <c r="F134" s="181"/>
      <c r="G134" s="181"/>
      <c r="H134" s="181"/>
      <c r="I134" s="181"/>
      <c r="J134" s="39"/>
      <c r="K134" s="51"/>
      <c r="L134" s="51"/>
      <c r="M134" s="51"/>
      <c r="N134" s="51"/>
      <c r="O134" s="46"/>
      <c r="P134" s="51"/>
    </row>
    <row r="135" spans="1:16" s="28" customFormat="1" ht="12.75" customHeight="1">
      <c r="A135" s="39"/>
      <c r="B135" s="95">
        <v>311</v>
      </c>
      <c r="C135" s="43"/>
      <c r="D135" s="104"/>
      <c r="E135" s="183" t="s">
        <v>32</v>
      </c>
      <c r="F135" s="183"/>
      <c r="G135" s="183"/>
      <c r="H135" s="183"/>
      <c r="I135" s="183"/>
      <c r="J135" s="39"/>
      <c r="K135" s="45">
        <f>K136</f>
        <v>571186.09</v>
      </c>
      <c r="L135" s="45">
        <f>L136</f>
        <v>725000</v>
      </c>
      <c r="M135" s="45">
        <f>M136</f>
        <v>725000</v>
      </c>
      <c r="N135" s="45">
        <f>N136</f>
        <v>718684.28</v>
      </c>
      <c r="O135" s="74">
        <f>N135/K135*100</f>
        <v>125.8231411062549</v>
      </c>
      <c r="P135" s="50">
        <f>N135/M135*100</f>
        <v>99.12886620689656</v>
      </c>
    </row>
    <row r="136" spans="1:16" s="28" customFormat="1" ht="12.75" customHeight="1">
      <c r="A136" s="39"/>
      <c r="B136" s="43"/>
      <c r="C136" s="43">
        <v>3111</v>
      </c>
      <c r="D136" s="44" t="s">
        <v>59</v>
      </c>
      <c r="E136" s="181" t="s">
        <v>33</v>
      </c>
      <c r="F136" s="181"/>
      <c r="G136" s="181"/>
      <c r="H136" s="181"/>
      <c r="I136" s="181"/>
      <c r="J136" s="39"/>
      <c r="K136" s="46">
        <v>571186.09</v>
      </c>
      <c r="L136" s="46">
        <v>725000</v>
      </c>
      <c r="M136" s="46">
        <v>725000</v>
      </c>
      <c r="N136" s="46">
        <v>718684.28</v>
      </c>
      <c r="O136" s="59">
        <f>N136/K136*100</f>
        <v>125.8231411062549</v>
      </c>
      <c r="P136" s="46">
        <f>N136/M136*100</f>
        <v>99.12886620689656</v>
      </c>
    </row>
    <row r="137" spans="1:16" s="28" customFormat="1" ht="12.75" customHeight="1">
      <c r="A137" s="39"/>
      <c r="B137" s="43"/>
      <c r="C137" s="43"/>
      <c r="D137" s="44"/>
      <c r="E137" s="181"/>
      <c r="F137" s="181"/>
      <c r="G137" s="181"/>
      <c r="H137" s="181"/>
      <c r="I137" s="181"/>
      <c r="J137" s="39"/>
      <c r="K137" s="51"/>
      <c r="L137" s="51"/>
      <c r="M137" s="51"/>
      <c r="N137" s="51"/>
      <c r="O137" s="46"/>
      <c r="P137" s="51"/>
    </row>
    <row r="138" spans="1:16" s="28" customFormat="1" ht="12.75" customHeight="1">
      <c r="A138" s="39"/>
      <c r="B138" s="95">
        <v>312</v>
      </c>
      <c r="C138" s="43"/>
      <c r="D138" s="44"/>
      <c r="E138" s="183" t="s">
        <v>3</v>
      </c>
      <c r="F138" s="183"/>
      <c r="G138" s="183"/>
      <c r="H138" s="183"/>
      <c r="I138" s="183"/>
      <c r="J138" s="39"/>
      <c r="K138" s="45">
        <f>K139</f>
        <v>51850</v>
      </c>
      <c r="L138" s="45">
        <f>L139</f>
        <v>75000</v>
      </c>
      <c r="M138" s="45">
        <f>M139</f>
        <v>75000</v>
      </c>
      <c r="N138" s="45">
        <f>N139</f>
        <v>73300</v>
      </c>
      <c r="O138" s="74">
        <f>N138/K138*100</f>
        <v>141.36933461909354</v>
      </c>
      <c r="P138" s="50">
        <f>N138/M138*100</f>
        <v>97.73333333333333</v>
      </c>
    </row>
    <row r="139" spans="1:16" s="28" customFormat="1" ht="12.75" customHeight="1">
      <c r="A139" s="39"/>
      <c r="B139" s="43"/>
      <c r="C139" s="43">
        <v>3121</v>
      </c>
      <c r="D139" s="44" t="s">
        <v>59</v>
      </c>
      <c r="E139" s="181" t="s">
        <v>3</v>
      </c>
      <c r="F139" s="181"/>
      <c r="G139" s="181"/>
      <c r="H139" s="181"/>
      <c r="I139" s="181"/>
      <c r="J139" s="39"/>
      <c r="K139" s="46">
        <v>51850</v>
      </c>
      <c r="L139" s="46">
        <v>75000</v>
      </c>
      <c r="M139" s="46">
        <v>75000</v>
      </c>
      <c r="N139" s="46">
        <v>73300</v>
      </c>
      <c r="O139" s="59">
        <f>N139/K139*100</f>
        <v>141.36933461909354</v>
      </c>
      <c r="P139" s="46">
        <f>N139/M139*100</f>
        <v>97.73333333333333</v>
      </c>
    </row>
    <row r="140" spans="1:16" s="28" customFormat="1" ht="12.75" customHeight="1">
      <c r="A140" s="39"/>
      <c r="B140" s="43"/>
      <c r="C140" s="43"/>
      <c r="D140" s="44"/>
      <c r="E140" s="181"/>
      <c r="F140" s="181"/>
      <c r="G140" s="181"/>
      <c r="H140" s="181"/>
      <c r="I140" s="181"/>
      <c r="J140" s="39"/>
      <c r="K140" s="51"/>
      <c r="L140" s="51"/>
      <c r="M140" s="51"/>
      <c r="N140" s="51"/>
      <c r="O140" s="46"/>
      <c r="P140" s="51"/>
    </row>
    <row r="141" spans="1:16" s="28" customFormat="1" ht="12.75" customHeight="1">
      <c r="A141" s="39"/>
      <c r="B141" s="95">
        <v>313</v>
      </c>
      <c r="C141" s="43"/>
      <c r="D141" s="44"/>
      <c r="E141" s="183" t="s">
        <v>4</v>
      </c>
      <c r="F141" s="183"/>
      <c r="G141" s="183"/>
      <c r="H141" s="183"/>
      <c r="I141" s="183"/>
      <c r="J141" s="39"/>
      <c r="K141" s="45">
        <f>SUM(K142:K142)</f>
        <v>47130.88</v>
      </c>
      <c r="L141" s="45">
        <f>SUM(L142:L142)</f>
        <v>67000</v>
      </c>
      <c r="M141" s="45">
        <f>SUM(M142:M142)</f>
        <v>67000</v>
      </c>
      <c r="N141" s="45">
        <f>SUM(N142:N142)</f>
        <v>65839.73</v>
      </c>
      <c r="O141" s="74">
        <f>N141/K141*100</f>
        <v>139.69552446294233</v>
      </c>
      <c r="P141" s="50">
        <f>N141/M141*100</f>
        <v>98.26825373134328</v>
      </c>
    </row>
    <row r="142" spans="1:16" s="28" customFormat="1" ht="12.75" customHeight="1">
      <c r="A142" s="39"/>
      <c r="B142" s="43"/>
      <c r="C142" s="43">
        <v>3132</v>
      </c>
      <c r="D142" s="44" t="s">
        <v>59</v>
      </c>
      <c r="E142" s="181" t="s">
        <v>24</v>
      </c>
      <c r="F142" s="181"/>
      <c r="G142" s="181"/>
      <c r="H142" s="181"/>
      <c r="I142" s="181"/>
      <c r="J142" s="39"/>
      <c r="K142" s="46">
        <v>47130.88</v>
      </c>
      <c r="L142" s="46">
        <v>67000</v>
      </c>
      <c r="M142" s="46">
        <v>67000</v>
      </c>
      <c r="N142" s="46">
        <v>65839.73</v>
      </c>
      <c r="O142" s="59">
        <f>N142/K142*100</f>
        <v>139.69552446294233</v>
      </c>
      <c r="P142" s="46">
        <f>N142/M142*100</f>
        <v>98.26825373134328</v>
      </c>
    </row>
    <row r="143" spans="1:16" s="28" customFormat="1" ht="12.75" customHeight="1">
      <c r="A143" s="39"/>
      <c r="B143" s="43"/>
      <c r="C143" s="43"/>
      <c r="D143" s="44"/>
      <c r="E143" s="181"/>
      <c r="F143" s="181"/>
      <c r="G143" s="181"/>
      <c r="H143" s="181"/>
      <c r="I143" s="181"/>
      <c r="J143" s="39"/>
      <c r="K143" s="51"/>
      <c r="L143" s="51"/>
      <c r="M143" s="51"/>
      <c r="N143" s="51"/>
      <c r="O143" s="46"/>
      <c r="P143" s="51"/>
    </row>
    <row r="144" spans="1:16" s="28" customFormat="1" ht="12.75" customHeight="1">
      <c r="A144" s="39"/>
      <c r="B144" s="203" t="s">
        <v>71</v>
      </c>
      <c r="C144" s="204"/>
      <c r="D144" s="204"/>
      <c r="E144" s="204"/>
      <c r="F144" s="204"/>
      <c r="G144" s="204"/>
      <c r="H144" s="204"/>
      <c r="I144" s="204"/>
      <c r="J144" s="39"/>
      <c r="K144" s="51">
        <f>SUM(K146+K180+K191+K186)</f>
        <v>510585.43000000005</v>
      </c>
      <c r="L144" s="51">
        <f>SUM(L146+L180+L191+L186)</f>
        <v>805596</v>
      </c>
      <c r="M144" s="51">
        <f>SUM(M146+M180+M191+M186)</f>
        <v>805596</v>
      </c>
      <c r="N144" s="51">
        <f>SUM(N146+N180+N191+N186)</f>
        <v>716915.49</v>
      </c>
      <c r="O144" s="59">
        <f>N144/K144*100</f>
        <v>140.41048723227374</v>
      </c>
      <c r="P144" s="46">
        <f>N144/M144*100</f>
        <v>88.99193764616507</v>
      </c>
    </row>
    <row r="145" spans="1:16" s="28" customFormat="1" ht="12.75" customHeight="1">
      <c r="A145" s="39"/>
      <c r="B145" s="188" t="s">
        <v>90</v>
      </c>
      <c r="C145" s="189"/>
      <c r="D145" s="189"/>
      <c r="E145" s="189"/>
      <c r="F145" s="189"/>
      <c r="G145" s="189"/>
      <c r="H145" s="189"/>
      <c r="I145" s="189"/>
      <c r="J145" s="39"/>
      <c r="K145" s="51"/>
      <c r="L145" s="51"/>
      <c r="M145" s="51"/>
      <c r="N145" s="51"/>
      <c r="O145" s="46"/>
      <c r="P145" s="51"/>
    </row>
    <row r="146" spans="1:16" s="28" customFormat="1" ht="12.75" customHeight="1">
      <c r="A146" s="124">
        <v>32</v>
      </c>
      <c r="B146" s="125"/>
      <c r="C146" s="125"/>
      <c r="D146" s="126"/>
      <c r="E146" s="171" t="s">
        <v>5</v>
      </c>
      <c r="F146" s="171"/>
      <c r="G146" s="171"/>
      <c r="H146" s="171"/>
      <c r="I146" s="171"/>
      <c r="J146" s="130"/>
      <c r="K146" s="128">
        <f>K148+K154+K162+K173</f>
        <v>446016.52</v>
      </c>
      <c r="L146" s="128">
        <f>L148+L154+L162+L173</f>
        <v>757896</v>
      </c>
      <c r="M146" s="128">
        <f>M148+M154+M162+M173</f>
        <v>757896</v>
      </c>
      <c r="N146" s="128">
        <f>N148+N154+N162+N173</f>
        <v>679787.42</v>
      </c>
      <c r="O146" s="129">
        <f>N146/K146*100</f>
        <v>152.41305860150652</v>
      </c>
      <c r="P146" s="129">
        <f>N146/M146*100</f>
        <v>89.69402398218226</v>
      </c>
    </row>
    <row r="147" spans="1:16" s="28" customFormat="1" ht="12.75" customHeight="1">
      <c r="A147" s="32"/>
      <c r="B147" s="43"/>
      <c r="C147" s="43"/>
      <c r="D147" s="104"/>
      <c r="E147" s="181"/>
      <c r="F147" s="181"/>
      <c r="G147" s="181"/>
      <c r="H147" s="181"/>
      <c r="I147" s="181"/>
      <c r="J147" s="39"/>
      <c r="K147" s="51"/>
      <c r="L147" s="51"/>
      <c r="M147" s="51"/>
      <c r="N147" s="51"/>
      <c r="O147" s="46"/>
      <c r="P147" s="51"/>
    </row>
    <row r="148" spans="1:16" s="28" customFormat="1" ht="12.75" customHeight="1">
      <c r="A148" s="39"/>
      <c r="B148" s="95">
        <v>321</v>
      </c>
      <c r="C148" s="43"/>
      <c r="D148" s="104"/>
      <c r="E148" s="183" t="s">
        <v>6</v>
      </c>
      <c r="F148" s="183"/>
      <c r="G148" s="183"/>
      <c r="H148" s="183"/>
      <c r="I148" s="183"/>
      <c r="J148" s="39"/>
      <c r="K148" s="45">
        <f>SUM(K149:K152)</f>
        <v>30386.489999999998</v>
      </c>
      <c r="L148" s="45">
        <f>SUM(L149:L152)</f>
        <v>53000</v>
      </c>
      <c r="M148" s="45">
        <f>SUM(M149:M152)</f>
        <v>53000</v>
      </c>
      <c r="N148" s="45">
        <f>SUM(N149:N152)</f>
        <v>47659</v>
      </c>
      <c r="O148" s="74">
        <f>N148/K148*100</f>
        <v>156.84272846255033</v>
      </c>
      <c r="P148" s="50">
        <f>N148/M148*100</f>
        <v>89.92264150943396</v>
      </c>
    </row>
    <row r="149" spans="1:16" s="28" customFormat="1" ht="12.75" customHeight="1">
      <c r="A149" s="39"/>
      <c r="B149" s="43"/>
      <c r="C149" s="43">
        <v>3211</v>
      </c>
      <c r="D149" s="44" t="s">
        <v>59</v>
      </c>
      <c r="E149" s="181" t="s">
        <v>7</v>
      </c>
      <c r="F149" s="181"/>
      <c r="G149" s="181"/>
      <c r="H149" s="181"/>
      <c r="I149" s="181"/>
      <c r="J149" s="39"/>
      <c r="K149" s="46">
        <v>0</v>
      </c>
      <c r="L149" s="46">
        <v>4000</v>
      </c>
      <c r="M149" s="46">
        <v>4000</v>
      </c>
      <c r="N149" s="46">
        <v>4487</v>
      </c>
      <c r="O149" s="59">
        <v>0</v>
      </c>
      <c r="P149" s="46">
        <f>N149/M149*100</f>
        <v>112.175</v>
      </c>
    </row>
    <row r="150" spans="1:16" s="28" customFormat="1" ht="12.75" customHeight="1">
      <c r="A150" s="39"/>
      <c r="B150" s="43"/>
      <c r="C150" s="43">
        <v>3212</v>
      </c>
      <c r="D150" s="44" t="s">
        <v>59</v>
      </c>
      <c r="E150" s="181" t="s">
        <v>55</v>
      </c>
      <c r="F150" s="181"/>
      <c r="G150" s="181"/>
      <c r="H150" s="181"/>
      <c r="I150" s="181"/>
      <c r="J150" s="39"/>
      <c r="K150" s="46">
        <v>22375</v>
      </c>
      <c r="L150" s="46">
        <v>38000</v>
      </c>
      <c r="M150" s="46">
        <v>38000</v>
      </c>
      <c r="N150" s="46">
        <v>36056</v>
      </c>
      <c r="O150" s="59">
        <f>N150/K150*100</f>
        <v>161.1441340782123</v>
      </c>
      <c r="P150" s="46">
        <f>N150/M150*100</f>
        <v>94.8842105263158</v>
      </c>
    </row>
    <row r="151" spans="1:16" s="28" customFormat="1" ht="12.75" customHeight="1">
      <c r="A151" s="39"/>
      <c r="B151" s="43"/>
      <c r="C151" s="43">
        <v>3213</v>
      </c>
      <c r="D151" s="44" t="s">
        <v>59</v>
      </c>
      <c r="E151" s="181" t="s">
        <v>8</v>
      </c>
      <c r="F151" s="181"/>
      <c r="G151" s="181"/>
      <c r="H151" s="181"/>
      <c r="I151" s="181"/>
      <c r="J151" s="39"/>
      <c r="K151" s="51">
        <v>2119.49</v>
      </c>
      <c r="L151" s="46">
        <v>3000</v>
      </c>
      <c r="M151" s="46">
        <v>3000</v>
      </c>
      <c r="N151" s="51">
        <v>800</v>
      </c>
      <c r="O151" s="59">
        <f>N151/K151*100</f>
        <v>37.744929204667166</v>
      </c>
      <c r="P151" s="46">
        <f>N151/M151*100</f>
        <v>26.666666666666668</v>
      </c>
    </row>
    <row r="152" spans="1:16" s="69" customFormat="1" ht="12.75" customHeight="1">
      <c r="A152" s="28"/>
      <c r="B152" s="33"/>
      <c r="C152" s="33">
        <v>3214</v>
      </c>
      <c r="D152" s="48" t="s">
        <v>59</v>
      </c>
      <c r="E152" s="174" t="s">
        <v>84</v>
      </c>
      <c r="F152" s="174"/>
      <c r="G152" s="174"/>
      <c r="H152" s="174"/>
      <c r="I152" s="174"/>
      <c r="J152" s="28"/>
      <c r="K152" s="46">
        <v>5892</v>
      </c>
      <c r="L152" s="46">
        <v>8000</v>
      </c>
      <c r="M152" s="46">
        <v>8000</v>
      </c>
      <c r="N152" s="46">
        <v>6316</v>
      </c>
      <c r="O152" s="59">
        <f>N152/K152*100</f>
        <v>107.19619823489477</v>
      </c>
      <c r="P152" s="46">
        <f>N152/M152*100</f>
        <v>78.95</v>
      </c>
    </row>
    <row r="153" spans="1:16" s="28" customFormat="1" ht="12.75" customHeight="1">
      <c r="A153" s="39"/>
      <c r="B153" s="43"/>
      <c r="C153" s="43"/>
      <c r="D153" s="44"/>
      <c r="E153" s="181"/>
      <c r="F153" s="181"/>
      <c r="G153" s="181"/>
      <c r="H153" s="181"/>
      <c r="I153" s="181"/>
      <c r="J153" s="39"/>
      <c r="K153" s="51"/>
      <c r="L153" s="51"/>
      <c r="M153" s="51"/>
      <c r="N153" s="51"/>
      <c r="O153" s="46"/>
      <c r="P153" s="51"/>
    </row>
    <row r="154" spans="1:16" s="28" customFormat="1" ht="12.75" customHeight="1">
      <c r="A154" s="39"/>
      <c r="B154" s="95">
        <v>322</v>
      </c>
      <c r="C154" s="43"/>
      <c r="D154" s="44"/>
      <c r="E154" s="183" t="s">
        <v>9</v>
      </c>
      <c r="F154" s="183"/>
      <c r="G154" s="183"/>
      <c r="H154" s="183"/>
      <c r="I154" s="183"/>
      <c r="J154" s="39"/>
      <c r="K154" s="45">
        <f>SUM(K155:K160)</f>
        <v>200522.06</v>
      </c>
      <c r="L154" s="45">
        <f>SUM(L155:L160)</f>
        <v>272500</v>
      </c>
      <c r="M154" s="45">
        <f>SUM(M155:M160)</f>
        <v>272500</v>
      </c>
      <c r="N154" s="45">
        <f>SUM(N155:N160)</f>
        <v>235625.05</v>
      </c>
      <c r="O154" s="74">
        <f aca="true" t="shared" si="12" ref="O154:O160">N154/K154*100</f>
        <v>117.50579961127468</v>
      </c>
      <c r="P154" s="50">
        <f>N154/M154*100</f>
        <v>86.46790825688073</v>
      </c>
    </row>
    <row r="155" spans="1:16" s="28" customFormat="1" ht="12.75" customHeight="1">
      <c r="A155" s="39"/>
      <c r="B155" s="43"/>
      <c r="C155" s="43">
        <v>3221</v>
      </c>
      <c r="D155" s="44" t="s">
        <v>59</v>
      </c>
      <c r="E155" s="181" t="s">
        <v>23</v>
      </c>
      <c r="F155" s="181"/>
      <c r="G155" s="181"/>
      <c r="H155" s="181"/>
      <c r="I155" s="181"/>
      <c r="J155" s="39"/>
      <c r="K155" s="46">
        <v>57567.32</v>
      </c>
      <c r="L155" s="46">
        <v>70000</v>
      </c>
      <c r="M155" s="46">
        <v>70000</v>
      </c>
      <c r="N155" s="46">
        <v>60398.19</v>
      </c>
      <c r="O155" s="59">
        <f t="shared" si="12"/>
        <v>104.91749485645676</v>
      </c>
      <c r="P155" s="46">
        <f aca="true" t="shared" si="13" ref="P155:P160">N155/M155*100</f>
        <v>86.28312857142858</v>
      </c>
    </row>
    <row r="156" spans="1:16" s="28" customFormat="1" ht="12.75" customHeight="1">
      <c r="A156" s="39"/>
      <c r="B156" s="43"/>
      <c r="C156" s="43">
        <v>3222</v>
      </c>
      <c r="D156" s="44" t="s">
        <v>85</v>
      </c>
      <c r="E156" s="181" t="s">
        <v>53</v>
      </c>
      <c r="F156" s="181"/>
      <c r="G156" s="181"/>
      <c r="H156" s="181"/>
      <c r="I156" s="181"/>
      <c r="J156" s="39"/>
      <c r="K156" s="46">
        <v>110929.62</v>
      </c>
      <c r="L156" s="46">
        <v>180000</v>
      </c>
      <c r="M156" s="46">
        <v>180000</v>
      </c>
      <c r="N156" s="46">
        <v>159529.44</v>
      </c>
      <c r="O156" s="59">
        <f t="shared" si="12"/>
        <v>143.81140041767026</v>
      </c>
      <c r="P156" s="46">
        <f t="shared" si="13"/>
        <v>88.62746666666666</v>
      </c>
    </row>
    <row r="157" spans="1:16" s="28" customFormat="1" ht="12.75" customHeight="1">
      <c r="A157" s="39"/>
      <c r="B157" s="43"/>
      <c r="C157" s="43">
        <v>3223</v>
      </c>
      <c r="D157" s="44" t="s">
        <v>59</v>
      </c>
      <c r="E157" s="181" t="s">
        <v>26</v>
      </c>
      <c r="F157" s="181"/>
      <c r="G157" s="181"/>
      <c r="H157" s="181"/>
      <c r="I157" s="181"/>
      <c r="J157" s="39"/>
      <c r="K157" s="51">
        <v>182.97</v>
      </c>
      <c r="L157" s="46">
        <v>0</v>
      </c>
      <c r="M157" s="46">
        <v>0</v>
      </c>
      <c r="N157" s="51">
        <v>0</v>
      </c>
      <c r="O157" s="59">
        <f t="shared" si="12"/>
        <v>0</v>
      </c>
      <c r="P157" s="46">
        <v>0</v>
      </c>
    </row>
    <row r="158" spans="1:16" s="28" customFormat="1" ht="12.75" customHeight="1">
      <c r="A158" s="39"/>
      <c r="B158" s="43"/>
      <c r="C158" s="43">
        <v>3224</v>
      </c>
      <c r="D158" s="44" t="s">
        <v>59</v>
      </c>
      <c r="E158" s="181" t="s">
        <v>110</v>
      </c>
      <c r="F158" s="181"/>
      <c r="G158" s="181"/>
      <c r="H158" s="181"/>
      <c r="I158" s="181"/>
      <c r="J158" s="39"/>
      <c r="K158" s="46">
        <v>1135</v>
      </c>
      <c r="L158" s="46">
        <v>4000</v>
      </c>
      <c r="M158" s="46">
        <v>4000</v>
      </c>
      <c r="N158" s="46">
        <v>2982.27</v>
      </c>
      <c r="O158" s="59">
        <f t="shared" si="12"/>
        <v>262.75506607929515</v>
      </c>
      <c r="P158" s="46">
        <f t="shared" si="13"/>
        <v>74.55675000000001</v>
      </c>
    </row>
    <row r="159" spans="1:16" s="28" customFormat="1" ht="12.75" customHeight="1">
      <c r="A159" s="39"/>
      <c r="B159" s="43"/>
      <c r="C159" s="43">
        <v>3225</v>
      </c>
      <c r="D159" s="44" t="s">
        <v>59</v>
      </c>
      <c r="E159" s="181" t="s">
        <v>111</v>
      </c>
      <c r="F159" s="181"/>
      <c r="G159" s="181"/>
      <c r="H159" s="181"/>
      <c r="I159" s="181"/>
      <c r="J159" s="39"/>
      <c r="K159" s="51">
        <v>30033.19</v>
      </c>
      <c r="L159" s="46">
        <v>15000</v>
      </c>
      <c r="M159" s="46">
        <v>15000</v>
      </c>
      <c r="N159" s="51">
        <v>10193.6</v>
      </c>
      <c r="O159" s="59">
        <f t="shared" si="12"/>
        <v>33.94111647813636</v>
      </c>
      <c r="P159" s="46">
        <f t="shared" si="13"/>
        <v>67.95733333333334</v>
      </c>
    </row>
    <row r="160" spans="1:16" s="28" customFormat="1" ht="12.75" customHeight="1">
      <c r="A160" s="39"/>
      <c r="B160" s="43"/>
      <c r="C160" s="43">
        <v>3227</v>
      </c>
      <c r="D160" s="44" t="s">
        <v>59</v>
      </c>
      <c r="E160" s="182" t="s">
        <v>45</v>
      </c>
      <c r="F160" s="182"/>
      <c r="G160" s="182"/>
      <c r="H160" s="182"/>
      <c r="I160" s="182"/>
      <c r="J160" s="39"/>
      <c r="K160" s="46">
        <v>673.96</v>
      </c>
      <c r="L160" s="46">
        <v>3500</v>
      </c>
      <c r="M160" s="46">
        <v>3500</v>
      </c>
      <c r="N160" s="46">
        <v>2521.55</v>
      </c>
      <c r="O160" s="59">
        <f t="shared" si="12"/>
        <v>374.1394148020654</v>
      </c>
      <c r="P160" s="46">
        <f t="shared" si="13"/>
        <v>72.04428571428572</v>
      </c>
    </row>
    <row r="161" spans="1:16" s="28" customFormat="1" ht="64.5" customHeight="1">
      <c r="A161" s="39"/>
      <c r="B161" s="43"/>
      <c r="C161" s="43"/>
      <c r="D161" s="44"/>
      <c r="E161" s="182"/>
      <c r="F161" s="182"/>
      <c r="G161" s="182"/>
      <c r="H161" s="182"/>
      <c r="I161" s="182"/>
      <c r="J161" s="39"/>
      <c r="K161" s="46"/>
      <c r="L161" s="46"/>
      <c r="M161" s="46"/>
      <c r="N161" s="46"/>
      <c r="O161" s="59"/>
      <c r="P161" s="46"/>
    </row>
    <row r="162" spans="1:16" s="28" customFormat="1" ht="12.75" customHeight="1">
      <c r="A162" s="39"/>
      <c r="B162" s="95">
        <v>323</v>
      </c>
      <c r="C162" s="43"/>
      <c r="D162" s="44"/>
      <c r="E162" s="183" t="s">
        <v>112</v>
      </c>
      <c r="F162" s="183"/>
      <c r="G162" s="183"/>
      <c r="H162" s="183"/>
      <c r="I162" s="183"/>
      <c r="J162" s="39"/>
      <c r="K162" s="45">
        <f>SUM(K163:K171)</f>
        <v>193166.71</v>
      </c>
      <c r="L162" s="45">
        <f>SUM(L163:L171)</f>
        <v>412700</v>
      </c>
      <c r="M162" s="45">
        <f>SUM(M163:M171)</f>
        <v>412700</v>
      </c>
      <c r="N162" s="45">
        <f>SUM(N163:N171)</f>
        <v>369296.02</v>
      </c>
      <c r="O162" s="74">
        <f>N162/K162*100</f>
        <v>191.17995020984725</v>
      </c>
      <c r="P162" s="50">
        <f>N162/M162*100</f>
        <v>89.48292221952993</v>
      </c>
    </row>
    <row r="163" spans="1:16" s="28" customFormat="1" ht="12.75" customHeight="1">
      <c r="A163" s="39"/>
      <c r="B163" s="43"/>
      <c r="C163" s="43">
        <v>3231</v>
      </c>
      <c r="D163" s="44" t="s">
        <v>59</v>
      </c>
      <c r="E163" s="181" t="s">
        <v>113</v>
      </c>
      <c r="F163" s="181"/>
      <c r="G163" s="181"/>
      <c r="H163" s="181"/>
      <c r="I163" s="181"/>
      <c r="J163" s="39"/>
      <c r="K163" s="46">
        <v>2597.06</v>
      </c>
      <c r="L163" s="46">
        <v>7000</v>
      </c>
      <c r="M163" s="46">
        <v>7000</v>
      </c>
      <c r="N163" s="46">
        <v>6893.08</v>
      </c>
      <c r="O163" s="59">
        <f>N163/K163*100</f>
        <v>265.4185887118511</v>
      </c>
      <c r="P163" s="46">
        <f aca="true" t="shared" si="14" ref="P163:P171">N163/M163*100</f>
        <v>98.47257142857143</v>
      </c>
    </row>
    <row r="164" spans="1:16" s="28" customFormat="1" ht="12.75" customHeight="1">
      <c r="A164" s="39"/>
      <c r="B164" s="43"/>
      <c r="C164" s="43">
        <v>3232</v>
      </c>
      <c r="D164" s="44" t="s">
        <v>59</v>
      </c>
      <c r="E164" s="181" t="s">
        <v>114</v>
      </c>
      <c r="F164" s="181"/>
      <c r="G164" s="181"/>
      <c r="H164" s="181"/>
      <c r="I164" s="181"/>
      <c r="J164" s="39"/>
      <c r="K164" s="46">
        <v>20968</v>
      </c>
      <c r="L164" s="46">
        <v>50000</v>
      </c>
      <c r="M164" s="46">
        <v>50000</v>
      </c>
      <c r="N164" s="46">
        <v>41831.48</v>
      </c>
      <c r="O164" s="59">
        <f aca="true" t="shared" si="15" ref="O164:O171">N164/K164*100</f>
        <v>199.501526135063</v>
      </c>
      <c r="P164" s="46">
        <f t="shared" si="14"/>
        <v>83.66296000000001</v>
      </c>
    </row>
    <row r="165" spans="2:16" s="28" customFormat="1" ht="12.75" customHeight="1">
      <c r="B165" s="33"/>
      <c r="C165" s="33">
        <v>3233</v>
      </c>
      <c r="D165" s="48" t="s">
        <v>59</v>
      </c>
      <c r="E165" s="174" t="s">
        <v>127</v>
      </c>
      <c r="F165" s="178"/>
      <c r="G165" s="178"/>
      <c r="H165" s="178"/>
      <c r="I165" s="178"/>
      <c r="K165" s="46">
        <v>2487.5</v>
      </c>
      <c r="L165" s="46">
        <v>3000</v>
      </c>
      <c r="M165" s="46">
        <v>3000</v>
      </c>
      <c r="N165" s="46">
        <v>2487.5</v>
      </c>
      <c r="O165" s="59">
        <f t="shared" si="15"/>
        <v>100</v>
      </c>
      <c r="P165" s="46">
        <f t="shared" si="14"/>
        <v>82.91666666666667</v>
      </c>
    </row>
    <row r="166" spans="1:16" s="28" customFormat="1" ht="12.75" customHeight="1">
      <c r="A166" s="39"/>
      <c r="B166" s="43"/>
      <c r="C166" s="43">
        <v>3234</v>
      </c>
      <c r="D166" s="44" t="s">
        <v>59</v>
      </c>
      <c r="E166" s="181" t="s">
        <v>56</v>
      </c>
      <c r="F166" s="181"/>
      <c r="G166" s="181"/>
      <c r="H166" s="181"/>
      <c r="I166" s="181"/>
      <c r="J166" s="39"/>
      <c r="K166" s="51">
        <v>10490.11</v>
      </c>
      <c r="L166" s="46">
        <v>50000</v>
      </c>
      <c r="M166" s="46">
        <v>50000</v>
      </c>
      <c r="N166" s="51">
        <v>39907.51</v>
      </c>
      <c r="O166" s="59">
        <f t="shared" si="15"/>
        <v>380.4298524991635</v>
      </c>
      <c r="P166" s="46">
        <f t="shared" si="14"/>
        <v>79.81502</v>
      </c>
    </row>
    <row r="167" spans="1:16" s="69" customFormat="1" ht="12.75" customHeight="1">
      <c r="A167" s="28"/>
      <c r="B167" s="33"/>
      <c r="C167" s="33">
        <v>3235</v>
      </c>
      <c r="D167" s="48" t="s">
        <v>59</v>
      </c>
      <c r="E167" s="174" t="s">
        <v>88</v>
      </c>
      <c r="F167" s="174"/>
      <c r="G167" s="174"/>
      <c r="H167" s="174"/>
      <c r="I167" s="174"/>
      <c r="J167" s="28"/>
      <c r="K167" s="46">
        <v>2627.06</v>
      </c>
      <c r="L167" s="46">
        <v>5000</v>
      </c>
      <c r="M167" s="46">
        <v>5000</v>
      </c>
      <c r="N167" s="46">
        <v>4732.43</v>
      </c>
      <c r="O167" s="59">
        <f t="shared" si="15"/>
        <v>180.14167929167968</v>
      </c>
      <c r="P167" s="46">
        <f t="shared" si="14"/>
        <v>94.6486</v>
      </c>
    </row>
    <row r="168" spans="1:16" s="28" customFormat="1" ht="12.75" customHeight="1">
      <c r="A168" s="39"/>
      <c r="B168" s="43"/>
      <c r="C168" s="43">
        <v>3236</v>
      </c>
      <c r="D168" s="44" t="s">
        <v>59</v>
      </c>
      <c r="E168" s="181" t="s">
        <v>25</v>
      </c>
      <c r="F168" s="181"/>
      <c r="G168" s="181"/>
      <c r="H168" s="181"/>
      <c r="I168" s="181"/>
      <c r="J168" s="39"/>
      <c r="K168" s="46">
        <v>5739.7</v>
      </c>
      <c r="L168" s="46">
        <v>7000</v>
      </c>
      <c r="M168" s="46">
        <v>7000</v>
      </c>
      <c r="N168" s="46">
        <v>10044.7</v>
      </c>
      <c r="O168" s="59">
        <f t="shared" si="15"/>
        <v>175.00392006550868</v>
      </c>
      <c r="P168" s="46">
        <f t="shared" si="14"/>
        <v>143.4957142857143</v>
      </c>
    </row>
    <row r="169" spans="1:16" s="28" customFormat="1" ht="12.75" customHeight="1">
      <c r="A169" s="47"/>
      <c r="B169" s="43"/>
      <c r="C169" s="43">
        <v>3237</v>
      </c>
      <c r="D169" s="44" t="s">
        <v>59</v>
      </c>
      <c r="E169" s="181" t="s">
        <v>107</v>
      </c>
      <c r="F169" s="181"/>
      <c r="G169" s="181"/>
      <c r="H169" s="181"/>
      <c r="I169" s="181"/>
      <c r="J169" s="39"/>
      <c r="K169" s="51">
        <v>145882.28</v>
      </c>
      <c r="L169" s="46">
        <v>270000</v>
      </c>
      <c r="M169" s="46">
        <v>270000</v>
      </c>
      <c r="N169" s="51">
        <v>253534.32</v>
      </c>
      <c r="O169" s="59">
        <f t="shared" si="15"/>
        <v>173.7937739936612</v>
      </c>
      <c r="P169" s="46">
        <f t="shared" si="14"/>
        <v>93.9016</v>
      </c>
    </row>
    <row r="170" spans="1:16" s="69" customFormat="1" ht="12.75" customHeight="1">
      <c r="A170" s="28"/>
      <c r="B170" s="33"/>
      <c r="C170" s="33">
        <v>3238</v>
      </c>
      <c r="D170" s="48" t="s">
        <v>59</v>
      </c>
      <c r="E170" s="174" t="s">
        <v>108</v>
      </c>
      <c r="F170" s="174"/>
      <c r="G170" s="174"/>
      <c r="H170" s="174"/>
      <c r="I170" s="174"/>
      <c r="J170" s="28"/>
      <c r="K170" s="46">
        <v>150</v>
      </c>
      <c r="L170" s="46">
        <v>700</v>
      </c>
      <c r="M170" s="46">
        <v>700</v>
      </c>
      <c r="N170" s="46">
        <v>637.5</v>
      </c>
      <c r="O170" s="59">
        <f t="shared" si="15"/>
        <v>425</v>
      </c>
      <c r="P170" s="46">
        <f t="shared" si="14"/>
        <v>91.07142857142857</v>
      </c>
    </row>
    <row r="171" spans="1:16" s="28" customFormat="1" ht="12.75" customHeight="1">
      <c r="A171" s="39"/>
      <c r="B171" s="43"/>
      <c r="C171" s="43">
        <v>3239</v>
      </c>
      <c r="D171" s="44" t="s">
        <v>59</v>
      </c>
      <c r="E171" s="181" t="s">
        <v>115</v>
      </c>
      <c r="F171" s="181"/>
      <c r="G171" s="181"/>
      <c r="H171" s="181"/>
      <c r="I171" s="181"/>
      <c r="J171" s="39"/>
      <c r="K171" s="51">
        <v>2225</v>
      </c>
      <c r="L171" s="46">
        <v>20000</v>
      </c>
      <c r="M171" s="46">
        <v>20000</v>
      </c>
      <c r="N171" s="51">
        <v>9227.5</v>
      </c>
      <c r="O171" s="59">
        <f t="shared" si="15"/>
        <v>414.71910112359546</v>
      </c>
      <c r="P171" s="46">
        <f t="shared" si="14"/>
        <v>46.137499999999996</v>
      </c>
    </row>
    <row r="172" spans="1:16" s="28" customFormat="1" ht="10.5" customHeight="1">
      <c r="A172" s="39"/>
      <c r="B172" s="43"/>
      <c r="C172" s="43"/>
      <c r="D172" s="44"/>
      <c r="E172" s="181"/>
      <c r="F172" s="181"/>
      <c r="G172" s="181"/>
      <c r="H172" s="181"/>
      <c r="I172" s="181"/>
      <c r="J172" s="39"/>
      <c r="K172" s="51"/>
      <c r="L172" s="51"/>
      <c r="M172" s="51"/>
      <c r="N172" s="51"/>
      <c r="O172" s="59"/>
      <c r="P172" s="51"/>
    </row>
    <row r="173" spans="1:16" s="28" customFormat="1" ht="12.75" customHeight="1">
      <c r="A173" s="39"/>
      <c r="B173" s="95">
        <v>329</v>
      </c>
      <c r="C173" s="43"/>
      <c r="D173" s="44"/>
      <c r="E173" s="183" t="s">
        <v>116</v>
      </c>
      <c r="F173" s="183"/>
      <c r="G173" s="183"/>
      <c r="H173" s="183"/>
      <c r="I173" s="183"/>
      <c r="J173" s="39"/>
      <c r="K173" s="45">
        <f>SUM(K174:K178)</f>
        <v>21941.260000000002</v>
      </c>
      <c r="L173" s="45">
        <f>SUM(L174:L178)</f>
        <v>19696</v>
      </c>
      <c r="M173" s="45">
        <f>SUM(M174:M178)</f>
        <v>19696</v>
      </c>
      <c r="N173" s="45">
        <f>SUM(N174:N178)</f>
        <v>27207.350000000002</v>
      </c>
      <c r="O173" s="74">
        <f aca="true" t="shared" si="16" ref="O173:O178">N173/K173*100</f>
        <v>124.00085501014983</v>
      </c>
      <c r="P173" s="50">
        <f aca="true" t="shared" si="17" ref="P173:P178">N173/M173*100</f>
        <v>138.13642363931763</v>
      </c>
    </row>
    <row r="174" spans="1:16" s="28" customFormat="1" ht="12.75" customHeight="1">
      <c r="A174" s="39"/>
      <c r="B174" s="95"/>
      <c r="C174" s="43">
        <v>3292</v>
      </c>
      <c r="D174" s="44" t="s">
        <v>59</v>
      </c>
      <c r="E174" s="181" t="s">
        <v>67</v>
      </c>
      <c r="F174" s="181"/>
      <c r="G174" s="181"/>
      <c r="H174" s="181"/>
      <c r="I174" s="181"/>
      <c r="J174" s="39"/>
      <c r="K174" s="51">
        <v>4510.09</v>
      </c>
      <c r="L174" s="51">
        <v>0</v>
      </c>
      <c r="M174" s="51">
        <v>0</v>
      </c>
      <c r="N174" s="51">
        <v>13764.93</v>
      </c>
      <c r="O174" s="59">
        <f t="shared" si="16"/>
        <v>305.20300038358437</v>
      </c>
      <c r="P174" s="46">
        <v>0</v>
      </c>
    </row>
    <row r="175" spans="1:16" s="28" customFormat="1" ht="12.75" customHeight="1">
      <c r="A175" s="39"/>
      <c r="B175" s="43"/>
      <c r="C175" s="43">
        <v>3293</v>
      </c>
      <c r="D175" s="44" t="s">
        <v>59</v>
      </c>
      <c r="E175" s="181" t="s">
        <v>117</v>
      </c>
      <c r="F175" s="181"/>
      <c r="G175" s="181"/>
      <c r="H175" s="181"/>
      <c r="I175" s="181"/>
      <c r="J175" s="39"/>
      <c r="K175" s="46">
        <v>8251.84</v>
      </c>
      <c r="L175" s="46">
        <v>5000</v>
      </c>
      <c r="M175" s="46">
        <v>5000</v>
      </c>
      <c r="N175" s="46">
        <v>5580.9</v>
      </c>
      <c r="O175" s="59">
        <f t="shared" si="16"/>
        <v>67.63218869973242</v>
      </c>
      <c r="P175" s="46">
        <f t="shared" si="17"/>
        <v>111.618</v>
      </c>
    </row>
    <row r="176" spans="2:16" s="28" customFormat="1" ht="12.75" customHeight="1">
      <c r="B176" s="33"/>
      <c r="C176" s="33">
        <v>3294</v>
      </c>
      <c r="D176" s="48" t="s">
        <v>59</v>
      </c>
      <c r="E176" s="174" t="s">
        <v>126</v>
      </c>
      <c r="F176" s="178"/>
      <c r="G176" s="178"/>
      <c r="H176" s="178"/>
      <c r="I176" s="178"/>
      <c r="K176" s="46">
        <v>2014.33</v>
      </c>
      <c r="L176" s="46">
        <v>0</v>
      </c>
      <c r="M176" s="46">
        <v>0</v>
      </c>
      <c r="N176" s="46">
        <v>0</v>
      </c>
      <c r="O176" s="59">
        <f t="shared" si="16"/>
        <v>0</v>
      </c>
      <c r="P176" s="46">
        <v>0</v>
      </c>
    </row>
    <row r="177" spans="1:16" s="69" customFormat="1" ht="12.75" customHeight="1">
      <c r="A177" s="28"/>
      <c r="B177" s="33"/>
      <c r="C177" s="33">
        <v>3295</v>
      </c>
      <c r="D177" s="48" t="s">
        <v>59</v>
      </c>
      <c r="E177" s="174" t="s">
        <v>86</v>
      </c>
      <c r="F177" s="174"/>
      <c r="G177" s="174"/>
      <c r="H177" s="174"/>
      <c r="I177" s="174"/>
      <c r="J177" s="28"/>
      <c r="K177" s="46">
        <v>0</v>
      </c>
      <c r="L177" s="46">
        <v>300</v>
      </c>
      <c r="M177" s="46">
        <v>300</v>
      </c>
      <c r="N177" s="46">
        <v>0</v>
      </c>
      <c r="O177" s="59">
        <v>0</v>
      </c>
      <c r="P177" s="46">
        <f t="shared" si="17"/>
        <v>0</v>
      </c>
    </row>
    <row r="178" spans="1:16" s="28" customFormat="1" ht="12.75" customHeight="1">
      <c r="A178" s="39"/>
      <c r="B178" s="43"/>
      <c r="C178" s="43">
        <v>3299</v>
      </c>
      <c r="D178" s="44" t="s">
        <v>59</v>
      </c>
      <c r="E178" s="181" t="s">
        <v>116</v>
      </c>
      <c r="F178" s="181"/>
      <c r="G178" s="181"/>
      <c r="H178" s="181"/>
      <c r="I178" s="181"/>
      <c r="J178" s="39"/>
      <c r="K178" s="46">
        <v>7165</v>
      </c>
      <c r="L178" s="46">
        <v>14396</v>
      </c>
      <c r="M178" s="46">
        <v>14396</v>
      </c>
      <c r="N178" s="46">
        <v>7861.52</v>
      </c>
      <c r="O178" s="59">
        <f t="shared" si="16"/>
        <v>109.72114445219819</v>
      </c>
      <c r="P178" s="46">
        <f t="shared" si="17"/>
        <v>54.609058071686576</v>
      </c>
    </row>
    <row r="179" spans="1:16" s="28" customFormat="1" ht="9.75" customHeight="1">
      <c r="A179" s="39"/>
      <c r="B179" s="43"/>
      <c r="C179" s="43"/>
      <c r="D179" s="104"/>
      <c r="E179" s="181"/>
      <c r="F179" s="181"/>
      <c r="G179" s="181"/>
      <c r="H179" s="181"/>
      <c r="I179" s="181"/>
      <c r="J179" s="39"/>
      <c r="K179" s="51"/>
      <c r="L179" s="51"/>
      <c r="M179" s="51"/>
      <c r="N179" s="51"/>
      <c r="O179" s="59"/>
      <c r="P179" s="51"/>
    </row>
    <row r="180" spans="1:16" s="28" customFormat="1" ht="12.75" customHeight="1">
      <c r="A180" s="124">
        <v>34</v>
      </c>
      <c r="B180" s="125"/>
      <c r="C180" s="125"/>
      <c r="D180" s="126"/>
      <c r="E180" s="171" t="s">
        <v>118</v>
      </c>
      <c r="F180" s="171"/>
      <c r="G180" s="171"/>
      <c r="H180" s="171"/>
      <c r="I180" s="171"/>
      <c r="J180" s="130"/>
      <c r="K180" s="128">
        <f>K182</f>
        <v>2701.69</v>
      </c>
      <c r="L180" s="128">
        <f>L182</f>
        <v>3500</v>
      </c>
      <c r="M180" s="128">
        <f>M182</f>
        <v>3500</v>
      </c>
      <c r="N180" s="128">
        <f>N182</f>
        <v>3314.4500000000003</v>
      </c>
      <c r="O180" s="129">
        <f>N180/K180*100</f>
        <v>122.68061842772488</v>
      </c>
      <c r="P180" s="129">
        <f>N180/M180*100</f>
        <v>94.69857142857143</v>
      </c>
    </row>
    <row r="181" spans="1:16" s="28" customFormat="1" ht="12" customHeight="1">
      <c r="A181" s="32"/>
      <c r="B181" s="43"/>
      <c r="C181" s="43"/>
      <c r="D181" s="104"/>
      <c r="E181" s="181"/>
      <c r="F181" s="181"/>
      <c r="G181" s="181"/>
      <c r="H181" s="181"/>
      <c r="I181" s="181"/>
      <c r="J181" s="39"/>
      <c r="K181" s="51"/>
      <c r="L181" s="51"/>
      <c r="M181" s="51"/>
      <c r="N181" s="51"/>
      <c r="O181" s="46"/>
      <c r="P181" s="51"/>
    </row>
    <row r="182" spans="1:16" s="28" customFormat="1" ht="12.75" customHeight="1">
      <c r="A182" s="39"/>
      <c r="B182" s="95">
        <v>343</v>
      </c>
      <c r="C182" s="43"/>
      <c r="D182" s="44"/>
      <c r="E182" s="183" t="s">
        <v>119</v>
      </c>
      <c r="F182" s="183"/>
      <c r="G182" s="183"/>
      <c r="H182" s="183"/>
      <c r="I182" s="183"/>
      <c r="J182" s="39"/>
      <c r="K182" s="45">
        <f>SUM(K183:K184)</f>
        <v>2701.69</v>
      </c>
      <c r="L182" s="45">
        <f>SUM(L183:L184)</f>
        <v>3500</v>
      </c>
      <c r="M182" s="45">
        <f>SUM(M183:M184)</f>
        <v>3500</v>
      </c>
      <c r="N182" s="45">
        <f>SUM(N183:N184)</f>
        <v>3314.4500000000003</v>
      </c>
      <c r="O182" s="74">
        <f>N182/K182*100</f>
        <v>122.68061842772488</v>
      </c>
      <c r="P182" s="50">
        <f>N182/M182*100</f>
        <v>94.69857142857143</v>
      </c>
    </row>
    <row r="183" spans="1:16" s="28" customFormat="1" ht="12.75" customHeight="1">
      <c r="A183" s="39"/>
      <c r="B183" s="43"/>
      <c r="C183" s="43">
        <v>3431</v>
      </c>
      <c r="D183" s="44" t="s">
        <v>59</v>
      </c>
      <c r="E183" s="181" t="s">
        <v>109</v>
      </c>
      <c r="F183" s="181"/>
      <c r="G183" s="181"/>
      <c r="H183" s="181"/>
      <c r="I183" s="181"/>
      <c r="J183" s="39"/>
      <c r="K183" s="51">
        <v>2691.71</v>
      </c>
      <c r="L183" s="51">
        <v>3500</v>
      </c>
      <c r="M183" s="51">
        <v>3500</v>
      </c>
      <c r="N183" s="51">
        <v>3301.26</v>
      </c>
      <c r="O183" s="59">
        <f>N183/K183*100</f>
        <v>122.64545586263009</v>
      </c>
      <c r="P183" s="46">
        <f>N183/M183*100</f>
        <v>94.3217142857143</v>
      </c>
    </row>
    <row r="184" spans="2:16" s="28" customFormat="1" ht="12.75" customHeight="1">
      <c r="B184" s="33"/>
      <c r="C184" s="33">
        <v>3433</v>
      </c>
      <c r="D184" s="48" t="s">
        <v>59</v>
      </c>
      <c r="E184" s="174" t="s">
        <v>125</v>
      </c>
      <c r="F184" s="178"/>
      <c r="G184" s="178"/>
      <c r="H184" s="178"/>
      <c r="I184" s="178"/>
      <c r="K184" s="46">
        <v>9.98</v>
      </c>
      <c r="L184" s="46">
        <v>0</v>
      </c>
      <c r="M184" s="46">
        <v>0</v>
      </c>
      <c r="N184" s="46">
        <v>13.19</v>
      </c>
      <c r="O184" s="59">
        <v>0</v>
      </c>
      <c r="P184" s="46">
        <v>0</v>
      </c>
    </row>
    <row r="185" spans="2:16" s="28" customFormat="1" ht="12.75" customHeight="1">
      <c r="B185" s="33"/>
      <c r="C185" s="33"/>
      <c r="D185" s="48"/>
      <c r="E185" s="33"/>
      <c r="F185" s="82"/>
      <c r="G185" s="82"/>
      <c r="H185" s="82"/>
      <c r="I185" s="82"/>
      <c r="K185" s="46"/>
      <c r="L185" s="46"/>
      <c r="M185" s="46"/>
      <c r="N185" s="46"/>
      <c r="O185" s="59"/>
      <c r="P185" s="46"/>
    </row>
    <row r="186" spans="1:16" ht="12.75" customHeight="1">
      <c r="A186" s="131">
        <v>37</v>
      </c>
      <c r="B186" s="132"/>
      <c r="C186" s="132"/>
      <c r="D186" s="133"/>
      <c r="E186" s="180" t="s">
        <v>142</v>
      </c>
      <c r="F186" s="180"/>
      <c r="G186" s="180"/>
      <c r="H186" s="180"/>
      <c r="I186" s="180"/>
      <c r="J186" s="136"/>
      <c r="K186" s="129">
        <f aca="true" t="shared" si="18" ref="K186:P186">K188</f>
        <v>0</v>
      </c>
      <c r="L186" s="129">
        <f t="shared" si="18"/>
        <v>9200</v>
      </c>
      <c r="M186" s="129">
        <f t="shared" si="18"/>
        <v>9200</v>
      </c>
      <c r="N186" s="129">
        <f t="shared" si="18"/>
        <v>9200</v>
      </c>
      <c r="O186" s="129">
        <f t="shared" si="18"/>
        <v>0</v>
      </c>
      <c r="P186" s="129">
        <f t="shared" si="18"/>
        <v>100</v>
      </c>
    </row>
    <row r="187" spans="1:13" ht="11.25" customHeight="1">
      <c r="A187" s="28"/>
      <c r="B187" s="33"/>
      <c r="C187" s="33"/>
      <c r="D187" s="48"/>
      <c r="E187" s="33"/>
      <c r="F187" s="33"/>
      <c r="G187" s="33"/>
      <c r="H187" s="33"/>
      <c r="I187" s="33"/>
      <c r="J187" s="28"/>
      <c r="K187" s="46"/>
      <c r="L187" s="35"/>
      <c r="M187" s="35"/>
    </row>
    <row r="188" spans="1:16" s="123" customFormat="1" ht="12.75" customHeight="1">
      <c r="A188" s="36"/>
      <c r="B188" s="93">
        <v>372</v>
      </c>
      <c r="C188" s="93"/>
      <c r="D188" s="83"/>
      <c r="E188" s="177" t="s">
        <v>143</v>
      </c>
      <c r="F188" s="177"/>
      <c r="G188" s="177"/>
      <c r="H188" s="177"/>
      <c r="I188" s="177"/>
      <c r="J188" s="36"/>
      <c r="K188" s="50">
        <f>K189</f>
        <v>0</v>
      </c>
      <c r="L188" s="50">
        <f>L189</f>
        <v>9200</v>
      </c>
      <c r="M188" s="50">
        <f>M189</f>
        <v>9200</v>
      </c>
      <c r="N188" s="50">
        <f>N189</f>
        <v>9200</v>
      </c>
      <c r="O188" s="50">
        <f>O190</f>
        <v>0</v>
      </c>
      <c r="P188" s="50">
        <f>N188/M188*100</f>
        <v>100</v>
      </c>
    </row>
    <row r="189" spans="1:16" s="229" customFormat="1" ht="133.5" customHeight="1">
      <c r="A189" s="224"/>
      <c r="B189" s="225"/>
      <c r="C189" s="225">
        <v>3721</v>
      </c>
      <c r="D189" s="226" t="s">
        <v>59</v>
      </c>
      <c r="E189" s="227" t="s">
        <v>144</v>
      </c>
      <c r="F189" s="227"/>
      <c r="G189" s="227"/>
      <c r="H189" s="227"/>
      <c r="I189" s="227"/>
      <c r="J189" s="224"/>
      <c r="K189" s="228">
        <v>0</v>
      </c>
      <c r="L189" s="228">
        <v>9200</v>
      </c>
      <c r="M189" s="228">
        <v>9200</v>
      </c>
      <c r="N189" s="228">
        <v>9200</v>
      </c>
      <c r="O189" s="228">
        <v>0</v>
      </c>
      <c r="P189" s="228">
        <f>N189/M189*100</f>
        <v>100</v>
      </c>
    </row>
    <row r="190" spans="1:16" ht="69" customHeight="1">
      <c r="A190" s="7"/>
      <c r="B190" s="96"/>
      <c r="C190" s="96"/>
      <c r="D190" s="8"/>
      <c r="E190" s="185"/>
      <c r="F190" s="185"/>
      <c r="G190" s="185"/>
      <c r="H190" s="185"/>
      <c r="I190" s="185"/>
      <c r="J190" s="7"/>
      <c r="K190" s="10"/>
      <c r="L190" s="10"/>
      <c r="M190" s="10"/>
      <c r="N190" s="10"/>
      <c r="O190" s="9"/>
      <c r="P190" s="10"/>
    </row>
    <row r="191" spans="1:16" s="1" customFormat="1" ht="12.75" customHeight="1">
      <c r="A191" s="138">
        <v>4</v>
      </c>
      <c r="B191" s="139"/>
      <c r="C191" s="139"/>
      <c r="D191" s="140"/>
      <c r="E191" s="176" t="s">
        <v>64</v>
      </c>
      <c r="F191" s="176"/>
      <c r="G191" s="176"/>
      <c r="H191" s="176"/>
      <c r="I191" s="176"/>
      <c r="J191" s="176"/>
      <c r="K191" s="81">
        <f>SUM(K193)</f>
        <v>61867.22</v>
      </c>
      <c r="L191" s="81">
        <f>SUM(L193)</f>
        <v>35000</v>
      </c>
      <c r="M191" s="81">
        <f>SUM(M193)</f>
        <v>35000</v>
      </c>
      <c r="N191" s="81">
        <f>SUM(N193)</f>
        <v>24613.620000000003</v>
      </c>
      <c r="O191" s="81">
        <f>N191/K191*100</f>
        <v>39.784590288686</v>
      </c>
      <c r="P191" s="81">
        <f>N191/M191*100</f>
        <v>70.32462857142858</v>
      </c>
    </row>
    <row r="192" spans="1:16" ht="11.25" customHeight="1">
      <c r="A192" s="5"/>
      <c r="B192" s="6"/>
      <c r="C192" s="6"/>
      <c r="D192" s="3"/>
      <c r="E192" s="184"/>
      <c r="F192" s="184"/>
      <c r="G192" s="184"/>
      <c r="H192" s="184"/>
      <c r="I192" s="184"/>
      <c r="J192" s="1"/>
      <c r="K192" s="9"/>
      <c r="L192" s="9"/>
      <c r="M192" s="9"/>
      <c r="N192" s="9"/>
      <c r="O192" s="9"/>
      <c r="P192" s="9"/>
    </row>
    <row r="193" spans="1:16" s="28" customFormat="1" ht="12.75" customHeight="1">
      <c r="A193" s="131">
        <v>42</v>
      </c>
      <c r="B193" s="132" t="s">
        <v>1</v>
      </c>
      <c r="C193" s="132"/>
      <c r="D193" s="133"/>
      <c r="E193" s="180" t="s">
        <v>65</v>
      </c>
      <c r="F193" s="180"/>
      <c r="G193" s="180"/>
      <c r="H193" s="180"/>
      <c r="I193" s="180"/>
      <c r="J193" s="180"/>
      <c r="K193" s="129">
        <f>K195+K198</f>
        <v>61867.22</v>
      </c>
      <c r="L193" s="129">
        <f>L195+L198</f>
        <v>35000</v>
      </c>
      <c r="M193" s="129">
        <f>M195+M198</f>
        <v>35000</v>
      </c>
      <c r="N193" s="129">
        <f>N195+N198</f>
        <v>24613.620000000003</v>
      </c>
      <c r="O193" s="137">
        <f>N193/K193*100</f>
        <v>39.784590288686</v>
      </c>
      <c r="P193" s="137">
        <f>N193/M193*100</f>
        <v>70.32462857142858</v>
      </c>
    </row>
    <row r="194" spans="1:16" s="72" customFormat="1" ht="12.75" customHeight="1">
      <c r="A194" s="71"/>
      <c r="B194" s="78"/>
      <c r="C194" s="78"/>
      <c r="D194" s="107"/>
      <c r="E194" s="73"/>
      <c r="F194" s="73"/>
      <c r="G194" s="73"/>
      <c r="H194" s="73"/>
      <c r="I194" s="73"/>
      <c r="J194" s="73"/>
      <c r="K194" s="74"/>
      <c r="L194" s="74"/>
      <c r="M194" s="74"/>
      <c r="N194" s="74"/>
      <c r="O194" s="74"/>
      <c r="P194" s="74"/>
    </row>
    <row r="195" spans="2:16" s="28" customFormat="1" ht="12.75" customHeight="1">
      <c r="B195" s="93">
        <v>421</v>
      </c>
      <c r="C195" s="33"/>
      <c r="D195" s="94"/>
      <c r="E195" s="177" t="s">
        <v>123</v>
      </c>
      <c r="F195" s="177"/>
      <c r="G195" s="177"/>
      <c r="H195" s="177"/>
      <c r="I195" s="177"/>
      <c r="K195" s="50">
        <f>SUM(K196:K197)</f>
        <v>18956.88</v>
      </c>
      <c r="L195" s="50">
        <f>SUM(L196:L197)</f>
        <v>0</v>
      </c>
      <c r="M195" s="50">
        <f>SUM(M196:M197)</f>
        <v>0</v>
      </c>
      <c r="N195" s="50">
        <f>SUM(N196:N197)</f>
        <v>0</v>
      </c>
      <c r="O195" s="74">
        <f>N195/K195*100</f>
        <v>0</v>
      </c>
      <c r="P195" s="50">
        <v>0</v>
      </c>
    </row>
    <row r="196" spans="2:16" s="28" customFormat="1" ht="12.75" customHeight="1">
      <c r="B196" s="93"/>
      <c r="C196" s="33">
        <v>4212</v>
      </c>
      <c r="D196" s="48" t="s">
        <v>59</v>
      </c>
      <c r="E196" s="174" t="s">
        <v>124</v>
      </c>
      <c r="F196" s="174"/>
      <c r="G196" s="174"/>
      <c r="H196" s="174"/>
      <c r="I196" s="174"/>
      <c r="K196" s="46">
        <v>18956.88</v>
      </c>
      <c r="L196" s="46">
        <v>0</v>
      </c>
      <c r="M196" s="46">
        <v>0</v>
      </c>
      <c r="N196" s="46">
        <v>0</v>
      </c>
      <c r="O196" s="59">
        <f>N196/K196*100</f>
        <v>0</v>
      </c>
      <c r="P196" s="46">
        <v>0</v>
      </c>
    </row>
    <row r="197" spans="2:16" s="28" customFormat="1" ht="12.75" customHeight="1">
      <c r="B197" s="33"/>
      <c r="C197" s="33"/>
      <c r="D197" s="94"/>
      <c r="E197" s="174"/>
      <c r="F197" s="174"/>
      <c r="G197" s="174"/>
      <c r="H197" s="174"/>
      <c r="I197" s="174"/>
      <c r="J197" s="174"/>
      <c r="K197" s="46"/>
      <c r="L197" s="46"/>
      <c r="M197" s="46"/>
      <c r="N197" s="46"/>
      <c r="O197" s="59"/>
      <c r="P197" s="46"/>
    </row>
    <row r="198" spans="2:16" s="28" customFormat="1" ht="12.75" customHeight="1">
      <c r="B198" s="93">
        <v>422</v>
      </c>
      <c r="C198" s="33"/>
      <c r="D198" s="94"/>
      <c r="E198" s="177" t="s">
        <v>66</v>
      </c>
      <c r="F198" s="177"/>
      <c r="G198" s="177"/>
      <c r="H198" s="177"/>
      <c r="I198" s="177"/>
      <c r="K198" s="50">
        <f>SUM(K199:K201)</f>
        <v>42910.34</v>
      </c>
      <c r="L198" s="50">
        <f>SUM(L199:L201)</f>
        <v>35000</v>
      </c>
      <c r="M198" s="50">
        <f>SUM(M199:M201)</f>
        <v>35000</v>
      </c>
      <c r="N198" s="50">
        <f>SUM(N199:N201)</f>
        <v>24613.620000000003</v>
      </c>
      <c r="O198" s="74">
        <f>N198/K198*100</f>
        <v>57.36058022378756</v>
      </c>
      <c r="P198" s="50">
        <f>N198/M198*100</f>
        <v>70.32462857142858</v>
      </c>
    </row>
    <row r="199" spans="2:16" s="28" customFormat="1" ht="11.25" customHeight="1">
      <c r="B199" s="93"/>
      <c r="C199" s="33">
        <v>4221</v>
      </c>
      <c r="D199" s="48" t="s">
        <v>59</v>
      </c>
      <c r="E199" s="174" t="s">
        <v>72</v>
      </c>
      <c r="F199" s="174"/>
      <c r="G199" s="174"/>
      <c r="H199" s="174"/>
      <c r="I199" s="174"/>
      <c r="K199" s="46">
        <v>9102.15</v>
      </c>
      <c r="L199" s="46">
        <v>5000</v>
      </c>
      <c r="M199" s="46">
        <v>5000</v>
      </c>
      <c r="N199" s="46">
        <v>3923</v>
      </c>
      <c r="O199" s="59">
        <f>N199/K199*100</f>
        <v>43.09970721203232</v>
      </c>
      <c r="P199" s="46">
        <f>N199/M199*100</f>
        <v>78.46</v>
      </c>
    </row>
    <row r="200" spans="2:16" s="28" customFormat="1" ht="12.75" customHeight="1">
      <c r="B200" s="33"/>
      <c r="C200" s="33">
        <v>4222</v>
      </c>
      <c r="D200" s="48" t="s">
        <v>59</v>
      </c>
      <c r="E200" s="174" t="s">
        <v>87</v>
      </c>
      <c r="F200" s="174"/>
      <c r="G200" s="174"/>
      <c r="H200" s="174"/>
      <c r="I200" s="174"/>
      <c r="K200" s="46">
        <v>7815.9</v>
      </c>
      <c r="L200" s="46">
        <v>10000</v>
      </c>
      <c r="M200" s="46">
        <v>10000</v>
      </c>
      <c r="N200" s="46">
        <v>9239.02</v>
      </c>
      <c r="O200" s="59">
        <f>N200/K200*100</f>
        <v>118.20801187323278</v>
      </c>
      <c r="P200" s="46">
        <f>N200/M200*100</f>
        <v>92.3902</v>
      </c>
    </row>
    <row r="201" spans="2:16" s="28" customFormat="1" ht="12.75" customHeight="1">
      <c r="B201" s="33"/>
      <c r="C201" s="33">
        <v>4227</v>
      </c>
      <c r="D201" s="48" t="s">
        <v>59</v>
      </c>
      <c r="E201" s="174" t="s">
        <v>78</v>
      </c>
      <c r="F201" s="174"/>
      <c r="G201" s="174"/>
      <c r="H201" s="174"/>
      <c r="I201" s="174"/>
      <c r="K201" s="46">
        <v>25992.29</v>
      </c>
      <c r="L201" s="46">
        <v>20000</v>
      </c>
      <c r="M201" s="46">
        <v>20000</v>
      </c>
      <c r="N201" s="46">
        <v>11451.6</v>
      </c>
      <c r="O201" s="59">
        <f>N201/K201*100</f>
        <v>44.057680181315305</v>
      </c>
      <c r="P201" s="46">
        <f>N201/M201*100</f>
        <v>57.257999999999996</v>
      </c>
    </row>
    <row r="202" spans="1:16" ht="3.75" customHeight="1">
      <c r="A202" s="1"/>
      <c r="B202" s="6"/>
      <c r="C202" s="6"/>
      <c r="D202" s="3"/>
      <c r="E202" s="184"/>
      <c r="F202" s="184"/>
      <c r="G202" s="184"/>
      <c r="H202" s="184"/>
      <c r="I202" s="184"/>
      <c r="J202" s="1"/>
      <c r="K202" s="9"/>
      <c r="L202" s="9"/>
      <c r="M202" s="9"/>
      <c r="N202" s="9"/>
      <c r="O202" s="9"/>
      <c r="P202" s="9"/>
    </row>
    <row r="203" spans="1:16" ht="3.75" customHeight="1">
      <c r="A203" s="1"/>
      <c r="B203" s="6"/>
      <c r="C203" s="6"/>
      <c r="D203" s="3"/>
      <c r="E203" s="6"/>
      <c r="F203" s="6"/>
      <c r="G203" s="6"/>
      <c r="H203" s="6"/>
      <c r="I203" s="6"/>
      <c r="J203" s="1"/>
      <c r="K203" s="9"/>
      <c r="L203" s="9"/>
      <c r="M203" s="9"/>
      <c r="N203" s="9"/>
      <c r="O203" s="9"/>
      <c r="P203" s="9"/>
    </row>
    <row r="204" spans="1:16" ht="3.75" customHeight="1">
      <c r="A204" s="1"/>
      <c r="B204" s="6"/>
      <c r="C204" s="6"/>
      <c r="D204" s="3"/>
      <c r="E204" s="6"/>
      <c r="F204" s="6"/>
      <c r="G204" s="6"/>
      <c r="H204" s="6"/>
      <c r="I204" s="6"/>
      <c r="J204" s="1"/>
      <c r="K204" s="9"/>
      <c r="L204" s="9"/>
      <c r="M204" s="9"/>
      <c r="N204" s="9"/>
      <c r="O204" s="9"/>
      <c r="P204" s="9"/>
    </row>
    <row r="205" spans="1:16" ht="12.75" customHeight="1">
      <c r="A205" s="150" t="s">
        <v>130</v>
      </c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</row>
    <row r="206" spans="1:16" ht="3" customHeight="1">
      <c r="A206" s="1"/>
      <c r="B206" s="6"/>
      <c r="C206" s="6"/>
      <c r="D206" s="3"/>
      <c r="E206" s="3"/>
      <c r="F206" s="3"/>
      <c r="G206" s="3"/>
      <c r="H206" s="3"/>
      <c r="I206" s="3"/>
      <c r="J206" s="3"/>
      <c r="K206" s="121"/>
      <c r="L206" s="121"/>
      <c r="M206" s="121"/>
      <c r="N206" s="121"/>
      <c r="O206" s="121"/>
      <c r="P206" s="121"/>
    </row>
    <row r="207" spans="1:16" ht="12.75" customHeight="1">
      <c r="A207" s="221" t="s">
        <v>155</v>
      </c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</row>
    <row r="208" spans="1:11" ht="24.75" customHeight="1">
      <c r="A208" s="201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</row>
    <row r="209" spans="1:10" ht="12.75" customHeight="1">
      <c r="A209" s="70" t="s">
        <v>81</v>
      </c>
      <c r="E209" s="70"/>
      <c r="F209" s="70"/>
      <c r="G209" s="70"/>
      <c r="H209" s="70"/>
      <c r="I209" s="70"/>
      <c r="J209" s="70"/>
    </row>
    <row r="210" spans="1:14" ht="12.75" customHeight="1">
      <c r="A210" s="70" t="s">
        <v>120</v>
      </c>
      <c r="E210" s="70"/>
      <c r="F210" s="70"/>
      <c r="G210" s="70"/>
      <c r="H210" s="70"/>
      <c r="I210" s="70"/>
      <c r="J210" s="70"/>
      <c r="L210" s="151" t="s">
        <v>160</v>
      </c>
      <c r="M210" s="151"/>
      <c r="N210" s="151"/>
    </row>
  </sheetData>
  <sheetProtection/>
  <mergeCells count="210">
    <mergeCell ref="E188:I188"/>
    <mergeCell ref="E186:I186"/>
    <mergeCell ref="E90:I90"/>
    <mergeCell ref="E92:I92"/>
    <mergeCell ref="E93:I93"/>
    <mergeCell ref="E115:I115"/>
    <mergeCell ref="E96:I96"/>
    <mergeCell ref="B126:I126"/>
    <mergeCell ref="E110:I110"/>
    <mergeCell ref="E105:I105"/>
    <mergeCell ref="E104:I104"/>
    <mergeCell ref="N18:N19"/>
    <mergeCell ref="O18:O19"/>
    <mergeCell ref="E18:I19"/>
    <mergeCell ref="K18:K19"/>
    <mergeCell ref="P18:P19"/>
    <mergeCell ref="E84:J84"/>
    <mergeCell ref="E82:J82"/>
    <mergeCell ref="M18:M19"/>
    <mergeCell ref="E20:I20"/>
    <mergeCell ref="E73:J73"/>
    <mergeCell ref="N12:N13"/>
    <mergeCell ref="O12:O13"/>
    <mergeCell ref="P12:P13"/>
    <mergeCell ref="L12:L13"/>
    <mergeCell ref="M12:M13"/>
    <mergeCell ref="E21:I21"/>
    <mergeCell ref="L18:L19"/>
    <mergeCell ref="E66:J66"/>
    <mergeCell ref="E54:I54"/>
    <mergeCell ref="E39:J39"/>
    <mergeCell ref="L210:N210"/>
    <mergeCell ref="A207:P207"/>
    <mergeCell ref="A205:P205"/>
    <mergeCell ref="A109:K109"/>
    <mergeCell ref="E184:I184"/>
    <mergeCell ref="E68:J68"/>
    <mergeCell ref="E77:J77"/>
    <mergeCell ref="E72:J72"/>
    <mergeCell ref="E70:J70"/>
    <mergeCell ref="E64:I64"/>
    <mergeCell ref="E75:J75"/>
    <mergeCell ref="E69:J69"/>
    <mergeCell ref="E76:I76"/>
    <mergeCell ref="E48:J48"/>
    <mergeCell ref="D35:I35"/>
    <mergeCell ref="E37:J37"/>
    <mergeCell ref="E45:J45"/>
    <mergeCell ref="E38:I38"/>
    <mergeCell ref="E44:J44"/>
    <mergeCell ref="A120:M120"/>
    <mergeCell ref="E36:I36"/>
    <mergeCell ref="E49:I49"/>
    <mergeCell ref="E51:I51"/>
    <mergeCell ref="E56:J56"/>
    <mergeCell ref="E53:J53"/>
    <mergeCell ref="E65:I65"/>
    <mergeCell ref="E61:J61"/>
    <mergeCell ref="E57:I57"/>
    <mergeCell ref="E58:J58"/>
    <mergeCell ref="B131:D131"/>
    <mergeCell ref="B129:D129"/>
    <mergeCell ref="E132:I132"/>
    <mergeCell ref="B128:D128"/>
    <mergeCell ref="F130:I130"/>
    <mergeCell ref="E129:I129"/>
    <mergeCell ref="E128:I128"/>
    <mergeCell ref="B130:D130"/>
    <mergeCell ref="E5:I5"/>
    <mergeCell ref="E146:I146"/>
    <mergeCell ref="E101:J101"/>
    <mergeCell ref="E114:I114"/>
    <mergeCell ref="E111:I111"/>
    <mergeCell ref="F131:I131"/>
    <mergeCell ref="E102:I102"/>
    <mergeCell ref="E103:I103"/>
    <mergeCell ref="E142:I142"/>
    <mergeCell ref="E117:I117"/>
    <mergeCell ref="E62:J62"/>
    <mergeCell ref="E67:J67"/>
    <mergeCell ref="E74:I74"/>
    <mergeCell ref="A1:K1"/>
    <mergeCell ref="E42:J42"/>
    <mergeCell ref="E47:J47"/>
    <mergeCell ref="E26:I26"/>
    <mergeCell ref="E43:I43"/>
    <mergeCell ref="E41:I41"/>
    <mergeCell ref="E27:I27"/>
    <mergeCell ref="E34:I34"/>
    <mergeCell ref="E40:I40"/>
    <mergeCell ref="A3:C3"/>
    <mergeCell ref="A208:K208"/>
    <mergeCell ref="E174:I174"/>
    <mergeCell ref="E55:J55"/>
    <mergeCell ref="E59:J59"/>
    <mergeCell ref="E60:I60"/>
    <mergeCell ref="C124:I124"/>
    <mergeCell ref="B144:I144"/>
    <mergeCell ref="E6:I6"/>
    <mergeCell ref="E11:I11"/>
    <mergeCell ref="E24:I24"/>
    <mergeCell ref="E52:J52"/>
    <mergeCell ref="E50:J50"/>
    <mergeCell ref="E10:I10"/>
    <mergeCell ref="E16:I16"/>
    <mergeCell ref="E25:I25"/>
    <mergeCell ref="E28:I28"/>
    <mergeCell ref="E46:I46"/>
    <mergeCell ref="K12:K13"/>
    <mergeCell ref="A12:A13"/>
    <mergeCell ref="D12:D13"/>
    <mergeCell ref="C12:C13"/>
    <mergeCell ref="B12:B13"/>
    <mergeCell ref="A18:A19"/>
    <mergeCell ref="E2:I2"/>
    <mergeCell ref="E4:I4"/>
    <mergeCell ref="E23:I23"/>
    <mergeCell ref="E8:I8"/>
    <mergeCell ref="E7:I7"/>
    <mergeCell ref="E14:I14"/>
    <mergeCell ref="E3:I3"/>
    <mergeCell ref="E9:I9"/>
    <mergeCell ref="E12:I13"/>
    <mergeCell ref="E22:I22"/>
    <mergeCell ref="E150:I150"/>
    <mergeCell ref="E63:J63"/>
    <mergeCell ref="E112:I112"/>
    <mergeCell ref="E71:I71"/>
    <mergeCell ref="E135:I135"/>
    <mergeCell ref="E148:I148"/>
    <mergeCell ref="E149:I149"/>
    <mergeCell ref="B145:I145"/>
    <mergeCell ref="E133:I133"/>
    <mergeCell ref="E139:I139"/>
    <mergeCell ref="E155:I155"/>
    <mergeCell ref="A121:M121"/>
    <mergeCell ref="E113:I113"/>
    <mergeCell ref="E141:I141"/>
    <mergeCell ref="E134:I134"/>
    <mergeCell ref="E138:I138"/>
    <mergeCell ref="E151:I151"/>
    <mergeCell ref="E143:I143"/>
    <mergeCell ref="E147:I147"/>
    <mergeCell ref="E153:I153"/>
    <mergeCell ref="E202:I202"/>
    <mergeCell ref="E201:I201"/>
    <mergeCell ref="E190:I190"/>
    <mergeCell ref="E178:I178"/>
    <mergeCell ref="E199:I199"/>
    <mergeCell ref="E191:J191"/>
    <mergeCell ref="E183:I183"/>
    <mergeCell ref="E189:I189"/>
    <mergeCell ref="E182:I182"/>
    <mergeCell ref="E181:I181"/>
    <mergeCell ref="E136:I136"/>
    <mergeCell ref="E179:I179"/>
    <mergeCell ref="E168:I168"/>
    <mergeCell ref="E165:I165"/>
    <mergeCell ref="E171:I171"/>
    <mergeCell ref="E175:I175"/>
    <mergeCell ref="E159:I159"/>
    <mergeCell ref="E154:I154"/>
    <mergeCell ref="E160:I160"/>
    <mergeCell ref="E164:I164"/>
    <mergeCell ref="E167:I167"/>
    <mergeCell ref="E157:I157"/>
    <mergeCell ref="E156:I156"/>
    <mergeCell ref="E137:I137"/>
    <mergeCell ref="E173:I173"/>
    <mergeCell ref="E172:I172"/>
    <mergeCell ref="E170:I170"/>
    <mergeCell ref="E169:I169"/>
    <mergeCell ref="E158:I158"/>
    <mergeCell ref="E152:I152"/>
    <mergeCell ref="E200:I200"/>
    <mergeCell ref="E198:I198"/>
    <mergeCell ref="E192:I192"/>
    <mergeCell ref="E193:J193"/>
    <mergeCell ref="E197:J197"/>
    <mergeCell ref="E196:I196"/>
    <mergeCell ref="E195:I195"/>
    <mergeCell ref="E79:J79"/>
    <mergeCell ref="E180:I180"/>
    <mergeCell ref="E163:I163"/>
    <mergeCell ref="E161:I161"/>
    <mergeCell ref="E166:I166"/>
    <mergeCell ref="E177:I177"/>
    <mergeCell ref="E176:I176"/>
    <mergeCell ref="E140:I140"/>
    <mergeCell ref="E162:I162"/>
    <mergeCell ref="E116:I116"/>
    <mergeCell ref="E80:I80"/>
    <mergeCell ref="E88:I88"/>
    <mergeCell ref="E99:I99"/>
    <mergeCell ref="E100:I100"/>
    <mergeCell ref="E89:I89"/>
    <mergeCell ref="E81:I81"/>
    <mergeCell ref="E97:J97"/>
    <mergeCell ref="E83:I83"/>
    <mergeCell ref="E87:J87"/>
    <mergeCell ref="E29:I29"/>
    <mergeCell ref="E30:I30"/>
    <mergeCell ref="E31:I31"/>
    <mergeCell ref="E32:I32"/>
    <mergeCell ref="E78:I78"/>
    <mergeCell ref="A122:C122"/>
    <mergeCell ref="E122:I122"/>
    <mergeCell ref="E95:J95"/>
    <mergeCell ref="E86:I86"/>
    <mergeCell ref="E85:I85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Procelnik</cp:lastModifiedBy>
  <cp:lastPrinted>2022-04-27T12:03:53Z</cp:lastPrinted>
  <dcterms:created xsi:type="dcterms:W3CDTF">2009-11-09T11:33:14Z</dcterms:created>
  <dcterms:modified xsi:type="dcterms:W3CDTF">2022-04-27T12:03:57Z</dcterms:modified>
  <cp:category/>
  <cp:version/>
  <cp:contentType/>
  <cp:contentStatus/>
</cp:coreProperties>
</file>