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176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<sst xmlns="http://schemas.openxmlformats.org/spreadsheetml/2006/main" count="200" uniqueCount="144">
  <si>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</si>
  <si>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</si>
  <si>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</si>
  <si>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</si>
  <si>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</si>
  <si>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</si>
  <si>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</si>
  <si>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</si>
  <si>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</si>
  <si>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</si>
  <si>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</si>
  <si>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</si>
  <si>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Rashodi za usluge               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</si>
  <si>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</si>
  <si>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</si>
  <si>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</si>
  <si>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</si>
  <si>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</si>
  <si>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</si>
  <si>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</si>
  <si>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</si>
  <si>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</si>
  <si>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</si>
  <si>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</si>
  <si>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</si>
  <si>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</si>
  <si>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</si>
  <si>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</si>
  <si>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</si>
  <si>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</si>
  <si>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</si>
  <si>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</si>
  <si>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</si>
  <si>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</si>
  <si>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</si>
  <si>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</si>
  <si>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</si>
  <si>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</si>
  <si>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</si>
  <si>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</si>
  <si>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</si>
  <si>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</si>
  <si>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</si>
  <si>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</si>
  <si>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</si>
  <si>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</si>
  <si>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</si>
  <si>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</si>
  <si>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</si>
  <si>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</si>
  <si>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</si>
  <si>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</si>
  <si>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</si>
  <si>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</si>
  <si>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</si>
  <si>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</si>
  <si>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</si>
  <si>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</si>
  <si>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</si>
  <si>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</si>
  <si>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</si>
  <si>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>UPRAVNO  VIJEĆE</t>
  </si>
  <si>
    <t>1. Opći prihodi i primici i 4. Prihodi za posebne namjene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</si>
  <si>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</si>
  <si>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</si>
  <si>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</si>
  <si>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</si>
  <si>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</si>
  <si>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</si>
  <si>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</si>
  <si>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</si>
  <si>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</si>
  <si>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</si>
  <si>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</si>
  <si>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>POLUGODIŠNJI IZVJEŠTAJ</t>
  </si>
  <si>
    <t xml:space="preserve">Uredska oprema i namještaj </t>
  </si>
  <si>
    <t>Članak 2.</t>
  </si>
  <si>
    <t xml:space="preserve">         RAZLIKA-VIŠAK/MANJAK</t>
  </si>
  <si>
    <t>Indeks(%) 4/1</t>
  </si>
  <si>
    <t>Indeks(%) 4/3</t>
  </si>
  <si>
    <t>Indeks (%) 4/1</t>
  </si>
  <si>
    <t>Indeks (%) 4/3</t>
  </si>
  <si>
    <t>Uređaji, strojevi i oprema za ostale namjene</t>
  </si>
  <si>
    <t>Izvršenje                  1-6/2019.</t>
  </si>
  <si>
    <t xml:space="preserve">UKUPNI  RASHODI                         </t>
  </si>
  <si>
    <t xml:space="preserve">UKUPNI RASHODI                                                                                             </t>
  </si>
  <si>
    <t>RAZDJEL  001              DJEČJI VRTIĆ "PČELICA"</t>
  </si>
  <si>
    <t xml:space="preserve">ZA 2020. GODINU </t>
  </si>
  <si>
    <t>Izvršenje            1-6/2019.</t>
  </si>
  <si>
    <t>Izvorni plan 2020.</t>
  </si>
  <si>
    <t>Tekući plan 2020.</t>
  </si>
  <si>
    <t>Izvršenje                  1-6/2020.</t>
  </si>
  <si>
    <t>Izvorni plan           2020.</t>
  </si>
  <si>
    <t>Tekući plan          2020.</t>
  </si>
  <si>
    <t>Izvršenje                          1-6/2020.</t>
  </si>
  <si>
    <t xml:space="preserve">Ostale naknade troškova zaposlenima                                                </t>
  </si>
  <si>
    <t>Ostale naknade troškova zaposlenima</t>
  </si>
  <si>
    <t>0960</t>
  </si>
  <si>
    <t>Pristojbe i naknade</t>
  </si>
  <si>
    <t>Komunikacijska oprema</t>
  </si>
  <si>
    <t>Sportska i glazbena oprema</t>
  </si>
  <si>
    <t>Zakupnine i najamnine za opremu</t>
  </si>
  <si>
    <t>Zakupnine i najamnine</t>
  </si>
  <si>
    <t xml:space="preserve">Izvor:                                  4. Prihodi za posebne namjene </t>
  </si>
  <si>
    <t xml:space="preserve">B.    RASPOLOŽIVA SREDSTVA IZ PRETHODNIH GODINA </t>
  </si>
  <si>
    <t>9      VIŠAKMANJAK IZ PRETHODNE/IH GODINA</t>
  </si>
  <si>
    <t xml:space="preserve">       VIŠAK/MANJAK+RASPOLOŽIVA SREDSTVA IZ PRETHODNIH GODINA </t>
  </si>
  <si>
    <t xml:space="preserve">                                                B.    RASPOLOŽIVA SREDSTVA IZ PRETHODNIH GODINA</t>
  </si>
  <si>
    <t xml:space="preserve">VLASTITI IZVORI </t>
  </si>
  <si>
    <t xml:space="preserve">REZULTAT POSLOVANJA </t>
  </si>
  <si>
    <t xml:space="preserve">Višak/manjak prihoda </t>
  </si>
  <si>
    <t xml:space="preserve">Višak prihoda </t>
  </si>
  <si>
    <t xml:space="preserve">PRIHODI OD UPRAVNIH I ADMINISTRATIVNIH PRISTOJBI,                        PRISTOJBI PO POSEBNIM PROPISIMA I NAKNADA           </t>
  </si>
  <si>
    <t xml:space="preserve">RASHODI ZA ZAPOSLENE                    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</si>
  <si>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</si>
  <si>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</si>
  <si>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</si>
  <si>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 za obvezno zdravstveno osiguranje                         </t>
  </si>
  <si>
    <t xml:space="preserve">MATERIJALNI RASHODI                          </t>
  </si>
  <si>
    <t xml:space="preserve">Zdravstvene usluge                            </t>
  </si>
  <si>
    <t xml:space="preserve">Intelektualne i osobne usluge                             </t>
  </si>
  <si>
    <t xml:space="preserve">Računalne usluge                                        </t>
  </si>
  <si>
    <t xml:space="preserve">Bankarske usluge i usluge platnog prometa                 </t>
  </si>
  <si>
    <t xml:space="preserve">Materijal i dijelovi za tekuće i investicijsko održavanje                       </t>
  </si>
  <si>
    <t xml:space="preserve">Sitni inventar                                 </t>
  </si>
  <si>
    <t xml:space="preserve">Rashodi za usluge                                  </t>
  </si>
  <si>
    <t xml:space="preserve">Usluge telefona i pošte                           </t>
  </si>
  <si>
    <t xml:space="preserve">Usluge tekućeg i investicijskog održavanja                 </t>
  </si>
  <si>
    <t xml:space="preserve">Ostale usluge                                        </t>
  </si>
  <si>
    <t xml:space="preserve">Ostali nespomenuti rashodi poslovanja                      </t>
  </si>
  <si>
    <t xml:space="preserve">Reprezentacija                                       </t>
  </si>
  <si>
    <t xml:space="preserve">FINANCIJSKI RASHODI                            </t>
  </si>
  <si>
    <t xml:space="preserve">Ostali financijski rashodi                               </t>
  </si>
  <si>
    <t xml:space="preserve">                                                                                                                                      </t>
  </si>
  <si>
    <t xml:space="preserve"> Stjepan Šafran </t>
  </si>
  <si>
    <t>O IZVRŠENJU FINANCIJSKOG PLANA DJEČJEG VRTIĆA PČELICA BISAG</t>
  </si>
  <si>
    <r>
      <t xml:space="preserve">        </t>
    </r>
    <r>
      <rPr>
        <sz val="9"/>
        <color indexed="8"/>
        <rFont val="Arial"/>
        <family val="2"/>
      </rPr>
      <t>Polugodišnji izvještaj o izvršenju Financijskog plana Dječjeg vrtića Pčelica Bisag za 2020. godinu objaviti će se na oglasnoj ploči Dječjeg vrtića Pčelica Bisag.</t>
    </r>
  </si>
  <si>
    <t>Urbroj: 2186-181-20-1</t>
  </si>
  <si>
    <t>Klasa: 400-01/20-01/02</t>
  </si>
  <si>
    <t>Dječji vrtić  Pčelica Bisag</t>
  </si>
  <si>
    <t>Bisag, 10.09.2020.</t>
  </si>
  <si>
    <r>
      <t xml:space="preserve">      Na temelju članka 28. Zakona o proračunu ("Narodne novine" broj 87/08, 136/12 i 15/15) i članka 42. Statuta Dječjeg vrtića Pčelica Bisag,  Upravno vijeće Dječjeg vrtića Pčelica Bisag na svojoj sjednici održanoj 10. rujna 2020</t>
    </r>
    <r>
      <rPr>
        <sz val="9"/>
        <color indexed="10"/>
        <rFont val="Arial"/>
        <family val="2"/>
      </rPr>
      <t xml:space="preserve">. </t>
    </r>
    <r>
      <rPr>
        <sz val="9"/>
        <rFont val="Arial"/>
        <family val="2"/>
      </rPr>
      <t>donosi:</t>
    </r>
  </si>
  <si>
    <t xml:space="preserve">                                                                                                                                                                                       Predsjednik  Upravnog vijeća:</t>
  </si>
  <si>
    <t xml:space="preserve">       Polugodišnji izvještaj o izvršenju Financijskog plana Dječjeg vrtića Pčelica Bisag za 2020. godinu sadrži: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</si>
</sst>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5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7" fillId="0" borderId="0" xfId="0" applyNumberFormat="1" applyFont="1" applyFill="1" applyAlignment="1">
      <alignment horizontal="right"/>
    </xf>
    <xf numFmtId="0" fontId="56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0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3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35" borderId="12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34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6" fillId="35" borderId="0" xfId="0" applyFont="1" applyFill="1" applyAlignment="1">
      <alignment/>
    </xf>
    <xf numFmtId="4" fontId="12" fillId="0" borderId="0" xfId="0" applyNumberFormat="1" applyFont="1" applyAlignment="1">
      <alignment horizontal="left"/>
    </xf>
    <xf numFmtId="0" fontId="7" fillId="3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left" wrapText="1"/>
    </xf>
    <xf numFmtId="4" fontId="10" fillId="34" borderId="0" xfId="0" applyNumberFormat="1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35" borderId="0" xfId="0" applyFont="1" applyFill="1" applyAlignment="1">
      <alignment horizontal="left"/>
    </xf>
    <xf numFmtId="0" fontId="0" fillId="0" borderId="0" xfId="0" applyAlignment="1">
      <alignment horizontal="center"/>
    </xf>
    <xf numFmtId="4" fontId="5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10" zoomScaleNormal="110" zoomScalePageLayoutView="0" workbookViewId="0" topLeftCell="A4">
      <selection activeCell="A22" sqref="A22:N22"/>
    </sheetView>
  </sheetViews>
  <sheetFormatPr defaultColWidth="9.140625" defaultRowHeight="12.75"/>
  <cols>
    <col min="8" max="8" width="8.421875" style="0" customWidth="1"/>
    <col min="9" max="9" width="1.421875" style="0" hidden="1" customWidth="1"/>
    <col min="10" max="10" width="13.8515625" style="0" customWidth="1"/>
    <col min="11" max="11" width="12.8515625" style="0" customWidth="1"/>
    <col min="12" max="12" width="12.710937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1" t="s">
        <v>139</v>
      </c>
      <c r="B4" s="112"/>
      <c r="C4" s="112"/>
      <c r="D4" s="112"/>
      <c r="E4" s="1"/>
      <c r="F4" s="1"/>
      <c r="G4" s="1"/>
      <c r="H4" s="1"/>
      <c r="I4" s="1"/>
      <c r="J4" s="1"/>
    </row>
    <row r="5" spans="1:10" ht="12.75">
      <c r="A5" s="16" t="s">
        <v>61</v>
      </c>
      <c r="B5" s="16"/>
      <c r="C5" s="16"/>
      <c r="D5" s="1"/>
      <c r="E5" s="1"/>
      <c r="F5" s="1"/>
      <c r="G5" s="1"/>
      <c r="H5" s="1"/>
      <c r="I5" s="1"/>
      <c r="J5" s="1"/>
    </row>
    <row r="6" spans="1:10" ht="12.75">
      <c r="A6" s="16" t="s">
        <v>138</v>
      </c>
      <c r="B6" s="16"/>
      <c r="C6" s="16"/>
      <c r="D6" s="1"/>
      <c r="E6" s="1"/>
      <c r="F6" s="1"/>
      <c r="G6" s="1"/>
      <c r="H6" s="1"/>
      <c r="I6" s="1"/>
      <c r="J6" s="1"/>
    </row>
    <row r="7" spans="1:10" ht="12.75">
      <c r="A7" s="16" t="s">
        <v>137</v>
      </c>
      <c r="B7" s="16"/>
      <c r="C7" s="16"/>
      <c r="D7" s="1"/>
      <c r="E7" s="1"/>
      <c r="F7" s="1"/>
      <c r="G7" s="1"/>
      <c r="H7" s="1"/>
      <c r="I7" s="1"/>
      <c r="J7" s="1"/>
    </row>
    <row r="8" spans="1:10" ht="12.75">
      <c r="A8" s="109" t="s">
        <v>140</v>
      </c>
      <c r="B8" s="109"/>
      <c r="C8" s="109"/>
      <c r="D8" s="1"/>
      <c r="E8" s="1"/>
      <c r="F8" s="1"/>
      <c r="G8" s="1"/>
      <c r="H8" s="1"/>
      <c r="I8" s="1"/>
      <c r="J8" s="1"/>
    </row>
    <row r="9" spans="1:10" ht="12.75">
      <c r="A9" s="15"/>
      <c r="B9" s="15"/>
      <c r="C9" s="15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16" t="s">
        <v>141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5" ht="13.5">
      <c r="A14" s="104" t="s">
        <v>74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13.5">
      <c r="A15" s="103" t="s">
        <v>135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13.5">
      <c r="A16" s="104" t="s">
        <v>87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4" t="s">
        <v>36</v>
      </c>
      <c r="B18" s="4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5" ht="12.75">
      <c r="A20" s="105" t="s">
        <v>37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4" ht="12.75">
      <c r="A22" s="109" t="s">
        <v>143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110"/>
      <c r="M22" s="110"/>
      <c r="N22" s="110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58"/>
      <c r="L24" s="58"/>
      <c r="M24" s="58"/>
      <c r="N24" s="58"/>
      <c r="O24" s="58"/>
    </row>
    <row r="25" spans="1:15" ht="24">
      <c r="A25" s="113" t="s">
        <v>38</v>
      </c>
      <c r="B25" s="114"/>
      <c r="C25" s="114"/>
      <c r="D25" s="114"/>
      <c r="E25" s="114"/>
      <c r="F25" s="114"/>
      <c r="G25" s="114"/>
      <c r="H25" s="115"/>
      <c r="I25" s="97"/>
      <c r="J25" s="98" t="s">
        <v>88</v>
      </c>
      <c r="K25" s="99" t="s">
        <v>89</v>
      </c>
      <c r="L25" s="98" t="s">
        <v>90</v>
      </c>
      <c r="M25" s="99" t="s">
        <v>91</v>
      </c>
      <c r="N25" s="98" t="s">
        <v>80</v>
      </c>
      <c r="O25" s="99" t="s">
        <v>81</v>
      </c>
    </row>
    <row r="26" spans="1:15" ht="12.75">
      <c r="A26" s="106"/>
      <c r="B26" s="107"/>
      <c r="C26" s="107"/>
      <c r="D26" s="107"/>
      <c r="E26" s="107"/>
      <c r="F26" s="107"/>
      <c r="G26" s="107"/>
      <c r="H26" s="108"/>
      <c r="I26" s="18"/>
      <c r="J26" s="67">
        <v>1</v>
      </c>
      <c r="K26" s="68">
        <v>2</v>
      </c>
      <c r="L26" s="68">
        <v>3</v>
      </c>
      <c r="M26" s="68">
        <v>4</v>
      </c>
      <c r="N26" s="68">
        <v>5</v>
      </c>
      <c r="O26" s="68">
        <v>6</v>
      </c>
    </row>
    <row r="27" spans="1:15" s="1" customFormat="1" ht="11.25">
      <c r="A27" s="106" t="s">
        <v>39</v>
      </c>
      <c r="B27" s="107"/>
      <c r="C27" s="107"/>
      <c r="D27" s="107"/>
      <c r="E27" s="107"/>
      <c r="F27" s="107"/>
      <c r="G27" s="107"/>
      <c r="H27" s="108"/>
      <c r="I27" s="19"/>
      <c r="J27" s="59">
        <f>'Opći i posebni dio'!K5</f>
        <v>330730</v>
      </c>
      <c r="K27" s="59">
        <f>'Opći i posebni dio'!L5</f>
        <v>1222500</v>
      </c>
      <c r="L27" s="59">
        <f>'Opći i posebni dio'!M5</f>
        <v>1222500</v>
      </c>
      <c r="M27" s="59">
        <f>'Opći i posebni dio'!N5</f>
        <v>732687.6699999999</v>
      </c>
      <c r="N27" s="59">
        <f>'Opći i posebni dio'!O5</f>
        <v>221.5365010733831</v>
      </c>
      <c r="O27" s="59">
        <f>'Opći i posebni dio'!P5</f>
        <v>59.9335517382413</v>
      </c>
    </row>
    <row r="28" spans="1:15" s="1" customFormat="1" ht="12">
      <c r="A28" s="100" t="s">
        <v>40</v>
      </c>
      <c r="B28" s="101"/>
      <c r="C28" s="101"/>
      <c r="D28" s="101"/>
      <c r="E28" s="101"/>
      <c r="F28" s="101"/>
      <c r="G28" s="101"/>
      <c r="H28" s="102"/>
      <c r="I28" s="20"/>
      <c r="J28" s="60">
        <f aca="true" t="shared" si="0" ref="J28:O28">J27</f>
        <v>330730</v>
      </c>
      <c r="K28" s="60">
        <f t="shared" si="0"/>
        <v>1222500</v>
      </c>
      <c r="L28" s="60">
        <f t="shared" si="0"/>
        <v>1222500</v>
      </c>
      <c r="M28" s="60">
        <f t="shared" si="0"/>
        <v>732687.6699999999</v>
      </c>
      <c r="N28" s="60">
        <f t="shared" si="0"/>
        <v>221.5365010733831</v>
      </c>
      <c r="O28" s="60">
        <f t="shared" si="0"/>
        <v>59.9335517382413</v>
      </c>
    </row>
    <row r="29" spans="1:15" s="1" customFormat="1" ht="12">
      <c r="A29" s="106"/>
      <c r="B29" s="107"/>
      <c r="C29" s="107"/>
      <c r="D29" s="107"/>
      <c r="E29" s="107"/>
      <c r="F29" s="107"/>
      <c r="G29" s="107"/>
      <c r="H29" s="108"/>
      <c r="I29" s="18"/>
      <c r="J29" s="59"/>
      <c r="K29" s="59"/>
      <c r="L29" s="59"/>
      <c r="M29" s="59"/>
      <c r="N29" s="60"/>
      <c r="O29" s="59"/>
    </row>
    <row r="30" spans="1:15" s="1" customFormat="1" ht="11.25">
      <c r="A30" s="106" t="s">
        <v>41</v>
      </c>
      <c r="B30" s="107"/>
      <c r="C30" s="107"/>
      <c r="D30" s="107"/>
      <c r="E30" s="107"/>
      <c r="F30" s="107"/>
      <c r="G30" s="107"/>
      <c r="H30" s="108"/>
      <c r="I30" s="18"/>
      <c r="J30" s="59">
        <f>'Opći i posebni dio'!K26</f>
        <v>287760.85</v>
      </c>
      <c r="K30" s="59">
        <f>'Opći i posebni dio'!L26</f>
        <v>1183500</v>
      </c>
      <c r="L30" s="59">
        <f>'Opći i posebni dio'!M26</f>
        <v>1183500</v>
      </c>
      <c r="M30" s="59">
        <f>'Opći i posebni dio'!N26</f>
        <v>506476.06999999995</v>
      </c>
      <c r="N30" s="59">
        <f>'Opći i posebni dio'!O26</f>
        <v>176.0058986481309</v>
      </c>
      <c r="O30" s="59">
        <f>'Opći i posebni dio'!P26</f>
        <v>42.79476721588508</v>
      </c>
    </row>
    <row r="31" spans="1:15" s="1" customFormat="1" ht="11.25">
      <c r="A31" s="106" t="s">
        <v>44</v>
      </c>
      <c r="B31" s="107"/>
      <c r="C31" s="107"/>
      <c r="D31" s="107"/>
      <c r="E31" s="107"/>
      <c r="F31" s="107"/>
      <c r="G31" s="107"/>
      <c r="H31" s="108"/>
      <c r="I31" s="18"/>
      <c r="J31" s="59">
        <f>'Opći i posebni dio'!K77</f>
        <v>17583.870000000003</v>
      </c>
      <c r="K31" s="59">
        <f>'Opći i posebni dio'!L77</f>
        <v>39000</v>
      </c>
      <c r="L31" s="59">
        <f>'Opći i posebni dio'!M77</f>
        <v>39000</v>
      </c>
      <c r="M31" s="59">
        <f>'Opći i posebni dio'!N77</f>
        <v>14862.14</v>
      </c>
      <c r="N31" s="59">
        <f>'Opći i posebni dio'!O77</f>
        <v>84.52143925085886</v>
      </c>
      <c r="O31" s="59">
        <f>'Opći i posebni dio'!P77</f>
        <v>38.10805128205128</v>
      </c>
    </row>
    <row r="32" spans="1:15" s="1" customFormat="1" ht="12">
      <c r="A32" s="100" t="s">
        <v>42</v>
      </c>
      <c r="B32" s="101"/>
      <c r="C32" s="101"/>
      <c r="D32" s="101"/>
      <c r="E32" s="101"/>
      <c r="F32" s="101"/>
      <c r="G32" s="101"/>
      <c r="H32" s="102"/>
      <c r="I32" s="20"/>
      <c r="J32" s="60">
        <f>SUM(J30+J31)</f>
        <v>305344.72</v>
      </c>
      <c r="K32" s="60">
        <f>SUM(K30+K31)</f>
        <v>1222500</v>
      </c>
      <c r="L32" s="60">
        <f>SUM(L30+L31)</f>
        <v>1222500</v>
      </c>
      <c r="M32" s="60">
        <f>SUM(M30+M31)</f>
        <v>521338.20999999996</v>
      </c>
      <c r="N32" s="60">
        <f>SUM(M32/J32)*100</f>
        <v>170.73758799562674</v>
      </c>
      <c r="O32" s="60">
        <f>M32/L32*100</f>
        <v>42.645252351738236</v>
      </c>
    </row>
    <row r="33" spans="1:15" s="1" customFormat="1" ht="12">
      <c r="A33" s="100"/>
      <c r="B33" s="107"/>
      <c r="C33" s="107"/>
      <c r="D33" s="107"/>
      <c r="E33" s="107"/>
      <c r="F33" s="107"/>
      <c r="G33" s="107"/>
      <c r="H33" s="108"/>
      <c r="I33" s="20"/>
      <c r="J33" s="60"/>
      <c r="K33" s="60"/>
      <c r="L33" s="60"/>
      <c r="M33" s="60"/>
      <c r="N33" s="61"/>
      <c r="O33" s="61"/>
    </row>
    <row r="34" spans="1:15" s="1" customFormat="1" ht="12">
      <c r="A34" s="117" t="s">
        <v>77</v>
      </c>
      <c r="B34" s="118"/>
      <c r="C34" s="118"/>
      <c r="D34" s="118"/>
      <c r="E34" s="118"/>
      <c r="F34" s="118"/>
      <c r="G34" s="118"/>
      <c r="H34" s="118"/>
      <c r="I34" s="20"/>
      <c r="J34" s="60">
        <f>SUM(J28-J32)</f>
        <v>25385.280000000028</v>
      </c>
      <c r="K34" s="60">
        <f>SUM(K28-K32)</f>
        <v>0</v>
      </c>
      <c r="L34" s="60">
        <f>SUM(L28-L32)</f>
        <v>0</v>
      </c>
      <c r="M34" s="60">
        <f>SUM(M28-M32)</f>
        <v>211349.45999999996</v>
      </c>
      <c r="N34" s="61">
        <f>M34/J34*100</f>
        <v>832.5669837007894</v>
      </c>
      <c r="O34" s="61"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5" ht="12.75">
      <c r="A36" s="113" t="s">
        <v>104</v>
      </c>
      <c r="B36" s="114"/>
      <c r="C36" s="114"/>
      <c r="D36" s="114"/>
      <c r="E36" s="114"/>
      <c r="F36" s="114"/>
      <c r="G36" s="114"/>
      <c r="H36" s="115"/>
      <c r="I36" s="97"/>
      <c r="J36" s="98"/>
      <c r="K36" s="99"/>
      <c r="L36" s="98"/>
      <c r="M36" s="99"/>
      <c r="N36" s="98"/>
      <c r="O36" s="99"/>
    </row>
    <row r="37" spans="1:15" ht="12.75">
      <c r="A37" s="106"/>
      <c r="B37" s="107"/>
      <c r="C37" s="107"/>
      <c r="D37" s="107"/>
      <c r="E37" s="107"/>
      <c r="F37" s="107"/>
      <c r="G37" s="107"/>
      <c r="H37" s="108"/>
      <c r="I37" s="18"/>
      <c r="J37" s="67"/>
      <c r="K37" s="68"/>
      <c r="L37" s="68"/>
      <c r="M37" s="68"/>
      <c r="N37" s="68"/>
      <c r="O37" s="68"/>
    </row>
    <row r="38" spans="1:15" s="1" customFormat="1" ht="11.25">
      <c r="A38" s="106" t="s">
        <v>105</v>
      </c>
      <c r="B38" s="107"/>
      <c r="C38" s="107"/>
      <c r="D38" s="107"/>
      <c r="E38" s="107"/>
      <c r="F38" s="107"/>
      <c r="G38" s="107"/>
      <c r="H38" s="108"/>
      <c r="I38" s="19"/>
      <c r="J38" s="59">
        <f>'Opći i posebni dio'!K89</f>
        <v>0</v>
      </c>
      <c r="K38" s="59">
        <f>'Opći i posebni dio'!L89</f>
        <v>0</v>
      </c>
      <c r="L38" s="59">
        <f>'Opći i posebni dio'!M89</f>
        <v>0</v>
      </c>
      <c r="M38" s="59">
        <f>'Opći i posebni dio'!N89</f>
        <v>11593.82</v>
      </c>
      <c r="N38" s="59">
        <f>'Opći i posebni dio'!O89</f>
        <v>0</v>
      </c>
      <c r="O38" s="59">
        <f>'Opći i posebni dio'!P89</f>
        <v>0</v>
      </c>
    </row>
    <row r="39" spans="1:15" s="1" customFormat="1" ht="12">
      <c r="A39" s="100"/>
      <c r="B39" s="107"/>
      <c r="C39" s="107"/>
      <c r="D39" s="107"/>
      <c r="E39" s="107"/>
      <c r="F39" s="107"/>
      <c r="G39" s="107"/>
      <c r="H39" s="108"/>
      <c r="I39" s="20"/>
      <c r="J39" s="60"/>
      <c r="K39" s="60"/>
      <c r="L39" s="60"/>
      <c r="M39" s="60"/>
      <c r="N39" s="61"/>
      <c r="O39" s="61"/>
    </row>
    <row r="40" spans="1:15" s="1" customFormat="1" ht="12">
      <c r="A40" s="117" t="s">
        <v>106</v>
      </c>
      <c r="B40" s="118"/>
      <c r="C40" s="118"/>
      <c r="D40" s="118"/>
      <c r="E40" s="118"/>
      <c r="F40" s="118"/>
      <c r="G40" s="118"/>
      <c r="H40" s="118"/>
      <c r="I40" s="20"/>
      <c r="J40" s="60">
        <f>SUM(J34+J38)</f>
        <v>25385.280000000028</v>
      </c>
      <c r="K40" s="60">
        <f>SUM(K34+K38)</f>
        <v>0</v>
      </c>
      <c r="L40" s="60">
        <f>SUM(L34+L38)</f>
        <v>0</v>
      </c>
      <c r="M40" s="60">
        <f>SUM(M34+M38)</f>
        <v>222943.27999999997</v>
      </c>
      <c r="N40" s="61">
        <f>M40/J40*100</f>
        <v>878.238412182177</v>
      </c>
      <c r="O40" s="61">
        <v>0</v>
      </c>
    </row>
    <row r="41" spans="1:15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</sheetData>
  <sheetProtection/>
  <mergeCells count="23">
    <mergeCell ref="A40:H40"/>
    <mergeCell ref="A36:H36"/>
    <mergeCell ref="A37:H37"/>
    <mergeCell ref="A38:H38"/>
    <mergeCell ref="A32:H32"/>
    <mergeCell ref="A34:H34"/>
    <mergeCell ref="A33:H33"/>
    <mergeCell ref="A4:D4"/>
    <mergeCell ref="A39:H39"/>
    <mergeCell ref="A30:H30"/>
    <mergeCell ref="A31:H31"/>
    <mergeCell ref="A25:H25"/>
    <mergeCell ref="A29:H29"/>
    <mergeCell ref="A26:H26"/>
    <mergeCell ref="A8:C8"/>
    <mergeCell ref="A14:O14"/>
    <mergeCell ref="A11:O12"/>
    <mergeCell ref="A28:H28"/>
    <mergeCell ref="A15:O15"/>
    <mergeCell ref="A16:O16"/>
    <mergeCell ref="A20:O20"/>
    <mergeCell ref="A27:H27"/>
    <mergeCell ref="A22:N22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zoomScale="110" zoomScaleNormal="110" zoomScalePageLayoutView="0" workbookViewId="0" topLeftCell="A157">
      <selection activeCell="F178" sqref="F178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13.7109375" style="0" customWidth="1"/>
    <col min="10" max="10" width="0.85546875" style="0" hidden="1" customWidth="1"/>
    <col min="11" max="14" width="13.8515625" style="0" customWidth="1"/>
    <col min="15" max="16" width="8.7109375" style="0" customWidth="1"/>
  </cols>
  <sheetData>
    <row r="1" spans="1:13" ht="12.75" customHeight="1">
      <c r="A1" s="153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22"/>
      <c r="M1" s="22"/>
    </row>
    <row r="2" spans="1:16" ht="12.75" customHeight="1">
      <c r="A2" s="23"/>
      <c r="B2" s="23"/>
      <c r="C2" s="23"/>
      <c r="D2" s="23"/>
      <c r="E2" s="141"/>
      <c r="F2" s="141"/>
      <c r="G2" s="141"/>
      <c r="H2" s="141"/>
      <c r="I2" s="141"/>
      <c r="J2" s="24"/>
      <c r="K2" s="24"/>
      <c r="L2" s="24"/>
      <c r="M2" s="24"/>
      <c r="N2" s="24"/>
      <c r="O2" s="24"/>
      <c r="P2" s="24"/>
    </row>
    <row r="3" spans="1:16" ht="26.25" customHeight="1">
      <c r="A3" s="143" t="s">
        <v>20</v>
      </c>
      <c r="B3" s="143"/>
      <c r="C3" s="143"/>
      <c r="D3" s="69"/>
      <c r="E3" s="143" t="s">
        <v>34</v>
      </c>
      <c r="F3" s="143"/>
      <c r="G3" s="143"/>
      <c r="H3" s="143"/>
      <c r="I3" s="143"/>
      <c r="J3" s="70"/>
      <c r="K3" s="71" t="s">
        <v>83</v>
      </c>
      <c r="L3" s="71" t="s">
        <v>92</v>
      </c>
      <c r="M3" s="71" t="s">
        <v>93</v>
      </c>
      <c r="N3" s="71" t="s">
        <v>94</v>
      </c>
      <c r="O3" s="71" t="s">
        <v>78</v>
      </c>
      <c r="P3" s="71" t="s">
        <v>79</v>
      </c>
    </row>
    <row r="4" spans="1:16" ht="12.75" customHeight="1">
      <c r="A4" s="25"/>
      <c r="B4" s="25"/>
      <c r="C4" s="25"/>
      <c r="D4" s="25"/>
      <c r="E4" s="142"/>
      <c r="F4" s="142"/>
      <c r="G4" s="142"/>
      <c r="H4" s="142"/>
      <c r="I4" s="142"/>
      <c r="J4" s="26"/>
      <c r="K4" s="73">
        <v>1</v>
      </c>
      <c r="L4" s="73">
        <v>2</v>
      </c>
      <c r="M4" s="73">
        <v>3</v>
      </c>
      <c r="N4" s="73">
        <v>4</v>
      </c>
      <c r="O4" s="73">
        <v>5</v>
      </c>
      <c r="P4" s="73">
        <v>6</v>
      </c>
    </row>
    <row r="5" spans="1:16" s="1" customFormat="1" ht="12.75" customHeight="1">
      <c r="A5" s="94">
        <v>6</v>
      </c>
      <c r="B5" s="95"/>
      <c r="C5" s="95"/>
      <c r="D5" s="95"/>
      <c r="E5" s="139" t="s">
        <v>35</v>
      </c>
      <c r="F5" s="139"/>
      <c r="G5" s="139"/>
      <c r="H5" s="139"/>
      <c r="I5" s="139"/>
      <c r="J5" s="96"/>
      <c r="K5" s="93">
        <f>SUM(K7+K12+K18)</f>
        <v>330730</v>
      </c>
      <c r="L5" s="93">
        <f>SUM(L7+L12+L18)</f>
        <v>1222500</v>
      </c>
      <c r="M5" s="93">
        <f>SUM(M7+M12+M18)</f>
        <v>1222500</v>
      </c>
      <c r="N5" s="93">
        <f>SUM(N7+N12+N18)</f>
        <v>732687.6699999999</v>
      </c>
      <c r="O5" s="93">
        <f>N5/K5*100</f>
        <v>221.5365010733831</v>
      </c>
      <c r="P5" s="93">
        <f>N5/M5*100</f>
        <v>59.9335517382413</v>
      </c>
    </row>
    <row r="6" spans="1:16" s="17" customFormat="1" ht="12.75" customHeight="1">
      <c r="A6" s="21"/>
      <c r="B6" s="27"/>
      <c r="C6" s="27"/>
      <c r="D6" s="27"/>
      <c r="E6" s="124"/>
      <c r="F6" s="124"/>
      <c r="G6" s="124"/>
      <c r="H6" s="124"/>
      <c r="I6" s="124"/>
      <c r="J6" s="28"/>
      <c r="K6" s="31"/>
      <c r="L6" s="31"/>
      <c r="M6" s="31"/>
      <c r="N6" s="31"/>
      <c r="O6" s="31"/>
      <c r="P6" s="31"/>
    </row>
    <row r="7" spans="1:16" s="32" customFormat="1" ht="12.75" customHeight="1">
      <c r="A7" s="81">
        <v>64</v>
      </c>
      <c r="B7" s="82"/>
      <c r="C7" s="82"/>
      <c r="D7" s="82"/>
      <c r="E7" s="120" t="s">
        <v>63</v>
      </c>
      <c r="F7" s="120"/>
      <c r="G7" s="120"/>
      <c r="H7" s="120"/>
      <c r="I7" s="120"/>
      <c r="J7" s="83"/>
      <c r="K7" s="84">
        <f>K9</f>
        <v>0</v>
      </c>
      <c r="L7" s="84">
        <f>L9</f>
        <v>100</v>
      </c>
      <c r="M7" s="84">
        <f>M9</f>
        <v>100</v>
      </c>
      <c r="N7" s="84">
        <f>N9</f>
        <v>5.17</v>
      </c>
      <c r="O7" s="84">
        <v>0</v>
      </c>
      <c r="P7" s="84">
        <f>N7/M7*100</f>
        <v>5.17</v>
      </c>
    </row>
    <row r="8" spans="1:16" s="32" customFormat="1" ht="12.75" customHeight="1">
      <c r="A8" s="33"/>
      <c r="B8" s="33"/>
      <c r="C8" s="33"/>
      <c r="D8" s="33"/>
      <c r="E8" s="121"/>
      <c r="F8" s="121"/>
      <c r="G8" s="121"/>
      <c r="H8" s="121"/>
      <c r="I8" s="121"/>
      <c r="J8" s="35"/>
      <c r="K8" s="62"/>
      <c r="L8" s="62"/>
      <c r="M8" s="62"/>
      <c r="N8" s="62"/>
      <c r="O8" s="62"/>
      <c r="P8" s="62"/>
    </row>
    <row r="9" spans="1:16" s="32" customFormat="1" ht="12.75" customHeight="1">
      <c r="A9" s="33"/>
      <c r="B9" s="36">
        <v>641</v>
      </c>
      <c r="C9" s="36"/>
      <c r="D9" s="36"/>
      <c r="E9" s="156" t="s">
        <v>64</v>
      </c>
      <c r="F9" s="156"/>
      <c r="G9" s="156"/>
      <c r="H9" s="156"/>
      <c r="I9" s="156"/>
      <c r="J9" s="35"/>
      <c r="K9" s="63">
        <f>K10</f>
        <v>0</v>
      </c>
      <c r="L9" s="63">
        <f>L10</f>
        <v>100</v>
      </c>
      <c r="M9" s="63">
        <f>M10</f>
        <v>100</v>
      </c>
      <c r="N9" s="63">
        <f>N10</f>
        <v>5.17</v>
      </c>
      <c r="O9" s="63">
        <v>0</v>
      </c>
      <c r="P9" s="63">
        <f>N9/M9*100</f>
        <v>5.17</v>
      </c>
    </row>
    <row r="10" spans="1:16" s="32" customFormat="1" ht="12.75" customHeight="1">
      <c r="A10" s="33"/>
      <c r="B10" s="33"/>
      <c r="C10" s="34">
        <v>6413</v>
      </c>
      <c r="D10" s="33"/>
      <c r="E10" s="121" t="s">
        <v>65</v>
      </c>
      <c r="F10" s="121"/>
      <c r="G10" s="121"/>
      <c r="H10" s="121"/>
      <c r="I10" s="121"/>
      <c r="J10" s="35"/>
      <c r="K10" s="64">
        <v>0</v>
      </c>
      <c r="L10" s="64">
        <v>100</v>
      </c>
      <c r="M10" s="64">
        <v>100</v>
      </c>
      <c r="N10" s="64">
        <v>5.17</v>
      </c>
      <c r="O10" s="79">
        <v>0</v>
      </c>
      <c r="P10" s="64">
        <f>N10/M10*100</f>
        <v>5.17</v>
      </c>
    </row>
    <row r="11" spans="1:16" s="32" customFormat="1" ht="12.75" customHeight="1">
      <c r="A11" s="33"/>
      <c r="B11" s="33"/>
      <c r="C11" s="33"/>
      <c r="D11" s="33"/>
      <c r="E11" s="121"/>
      <c r="F11" s="121"/>
      <c r="G11" s="121"/>
      <c r="H11" s="121"/>
      <c r="I11" s="121"/>
      <c r="J11" s="35"/>
      <c r="K11" s="62"/>
      <c r="L11" s="62"/>
      <c r="M11" s="62"/>
      <c r="N11" s="62"/>
      <c r="O11" s="62"/>
      <c r="P11" s="62"/>
    </row>
    <row r="12" spans="1:16" s="32" customFormat="1" ht="12.75" customHeight="1">
      <c r="A12" s="146">
        <v>65</v>
      </c>
      <c r="B12" s="147"/>
      <c r="C12" s="147"/>
      <c r="D12" s="147"/>
      <c r="E12" s="144" t="s">
        <v>112</v>
      </c>
      <c r="F12" s="144"/>
      <c r="G12" s="144"/>
      <c r="H12" s="144"/>
      <c r="I12" s="144"/>
      <c r="J12" s="83"/>
      <c r="K12" s="145">
        <f>K15</f>
        <v>50730</v>
      </c>
      <c r="L12" s="145">
        <f>L15</f>
        <v>550000</v>
      </c>
      <c r="M12" s="145">
        <f>M15</f>
        <v>550000</v>
      </c>
      <c r="N12" s="145">
        <f>N15</f>
        <v>265442.5</v>
      </c>
      <c r="O12" s="145">
        <f>N12/K12*100</f>
        <v>523.2456140350878</v>
      </c>
      <c r="P12" s="145">
        <f>N12/M12*100</f>
        <v>48.26227272727272</v>
      </c>
    </row>
    <row r="13" spans="1:16" s="32" customFormat="1" ht="12.75" customHeight="1">
      <c r="A13" s="146"/>
      <c r="B13" s="147"/>
      <c r="C13" s="147"/>
      <c r="D13" s="147"/>
      <c r="E13" s="144"/>
      <c r="F13" s="144"/>
      <c r="G13" s="144"/>
      <c r="H13" s="144"/>
      <c r="I13" s="144"/>
      <c r="J13" s="83"/>
      <c r="K13" s="145"/>
      <c r="L13" s="145"/>
      <c r="M13" s="145"/>
      <c r="N13" s="145"/>
      <c r="O13" s="145"/>
      <c r="P13" s="145"/>
    </row>
    <row r="14" spans="1:16" s="32" customFormat="1" ht="12.75" customHeight="1">
      <c r="A14" s="33"/>
      <c r="B14" s="33"/>
      <c r="C14" s="34"/>
      <c r="D14" s="33"/>
      <c r="E14" s="121"/>
      <c r="F14" s="121"/>
      <c r="G14" s="121"/>
      <c r="H14" s="121"/>
      <c r="I14" s="121"/>
      <c r="J14" s="35"/>
      <c r="K14" s="62"/>
      <c r="L14" s="62"/>
      <c r="M14" s="62"/>
      <c r="N14" s="62"/>
      <c r="O14" s="62"/>
      <c r="P14" s="62"/>
    </row>
    <row r="15" spans="1:16" s="32" customFormat="1" ht="12.75" customHeight="1">
      <c r="A15" s="33"/>
      <c r="B15" s="36">
        <v>652</v>
      </c>
      <c r="C15" s="34"/>
      <c r="D15" s="33"/>
      <c r="E15" s="36" t="s">
        <v>0</v>
      </c>
      <c r="F15" s="33"/>
      <c r="G15" s="33"/>
      <c r="H15" s="33"/>
      <c r="I15" s="33"/>
      <c r="J15" s="35"/>
      <c r="K15" s="63">
        <f>SUM(K16:K16)</f>
        <v>50730</v>
      </c>
      <c r="L15" s="63">
        <f>SUM(L16:L16)</f>
        <v>550000</v>
      </c>
      <c r="M15" s="63">
        <f>SUM(M16:M16)</f>
        <v>550000</v>
      </c>
      <c r="N15" s="63">
        <f>SUM(N16:N16)</f>
        <v>265442.5</v>
      </c>
      <c r="O15" s="63">
        <f>N15/K15*100</f>
        <v>523.2456140350878</v>
      </c>
      <c r="P15" s="63">
        <f>N15/M15*100</f>
        <v>48.26227272727272</v>
      </c>
    </row>
    <row r="16" spans="1:16" s="32" customFormat="1" ht="12.75" customHeight="1">
      <c r="A16" s="33"/>
      <c r="B16" s="33"/>
      <c r="C16" s="34">
        <v>6526</v>
      </c>
      <c r="D16" s="33"/>
      <c r="E16" s="121" t="s">
        <v>49</v>
      </c>
      <c r="F16" s="121"/>
      <c r="G16" s="121"/>
      <c r="H16" s="121"/>
      <c r="I16" s="121"/>
      <c r="J16" s="35"/>
      <c r="K16" s="62">
        <v>50730</v>
      </c>
      <c r="L16" s="62">
        <v>550000</v>
      </c>
      <c r="M16" s="62">
        <v>550000</v>
      </c>
      <c r="N16" s="62">
        <v>265442.5</v>
      </c>
      <c r="O16" s="62">
        <f>N16/K16*100</f>
        <v>523.2456140350878</v>
      </c>
      <c r="P16" s="64">
        <f>N16/M16*100</f>
        <v>48.26227272727272</v>
      </c>
    </row>
    <row r="17" spans="1:16" s="32" customFormat="1" ht="12.75" customHeight="1">
      <c r="A17" s="33"/>
      <c r="B17" s="33"/>
      <c r="C17" s="34"/>
      <c r="D17" s="33"/>
      <c r="E17" s="121"/>
      <c r="F17" s="121"/>
      <c r="G17" s="121"/>
      <c r="H17" s="121"/>
      <c r="I17" s="121"/>
      <c r="J17" s="35"/>
      <c r="K17" s="62"/>
      <c r="L17" s="62"/>
      <c r="M17" s="62"/>
      <c r="N17" s="62"/>
      <c r="O17" s="62"/>
      <c r="P17" s="62"/>
    </row>
    <row r="18" spans="1:16" s="32" customFormat="1" ht="12.75" customHeight="1">
      <c r="A18" s="81">
        <v>67</v>
      </c>
      <c r="B18" s="82"/>
      <c r="C18" s="82"/>
      <c r="D18" s="82"/>
      <c r="E18" s="120" t="s">
        <v>50</v>
      </c>
      <c r="F18" s="120"/>
      <c r="G18" s="120"/>
      <c r="H18" s="120"/>
      <c r="I18" s="120"/>
      <c r="J18" s="83"/>
      <c r="K18" s="84">
        <f>K20</f>
        <v>280000</v>
      </c>
      <c r="L18" s="84">
        <f>L20</f>
        <v>672400</v>
      </c>
      <c r="M18" s="84">
        <f>M20</f>
        <v>672400</v>
      </c>
      <c r="N18" s="84">
        <f>N20</f>
        <v>467240</v>
      </c>
      <c r="O18" s="84">
        <f>N18/K18*100</f>
        <v>166.8714285714286</v>
      </c>
      <c r="P18" s="84">
        <f>N18/M18*100</f>
        <v>69.4883997620464</v>
      </c>
    </row>
    <row r="19" spans="1:16" s="32" customFormat="1" ht="12.75" customHeight="1">
      <c r="A19" s="33"/>
      <c r="B19" s="33"/>
      <c r="C19" s="33"/>
      <c r="D19" s="33"/>
      <c r="E19" s="121"/>
      <c r="F19" s="121"/>
      <c r="G19" s="121"/>
      <c r="H19" s="121"/>
      <c r="I19" s="121"/>
      <c r="J19" s="35"/>
      <c r="K19" s="62"/>
      <c r="L19" s="62"/>
      <c r="M19" s="62"/>
      <c r="N19" s="62"/>
      <c r="O19" s="62"/>
      <c r="P19" s="62"/>
    </row>
    <row r="20" spans="1:16" s="32" customFormat="1" ht="26.25" customHeight="1">
      <c r="A20" s="33"/>
      <c r="B20" s="36">
        <v>671</v>
      </c>
      <c r="C20" s="36"/>
      <c r="D20" s="36"/>
      <c r="E20" s="155" t="s">
        <v>51</v>
      </c>
      <c r="F20" s="155"/>
      <c r="G20" s="155"/>
      <c r="H20" s="155"/>
      <c r="I20" s="155"/>
      <c r="J20" s="35"/>
      <c r="K20" s="63">
        <f>K21</f>
        <v>280000</v>
      </c>
      <c r="L20" s="63">
        <f>L21</f>
        <v>672400</v>
      </c>
      <c r="M20" s="63">
        <f>M21</f>
        <v>672400</v>
      </c>
      <c r="N20" s="63">
        <f>N21</f>
        <v>467240</v>
      </c>
      <c r="O20" s="63">
        <f>N20/K20*100</f>
        <v>166.8714285714286</v>
      </c>
      <c r="P20" s="63">
        <f>N20/M20*100</f>
        <v>69.4883997620464</v>
      </c>
    </row>
    <row r="21" spans="1:16" s="32" customFormat="1" ht="12.75" customHeight="1">
      <c r="A21" s="33"/>
      <c r="B21" s="33"/>
      <c r="C21" s="34">
        <v>6711</v>
      </c>
      <c r="D21" s="33"/>
      <c r="E21" s="121" t="s">
        <v>52</v>
      </c>
      <c r="F21" s="121"/>
      <c r="G21" s="121"/>
      <c r="H21" s="121"/>
      <c r="I21" s="121"/>
      <c r="J21" s="35"/>
      <c r="K21" s="64">
        <v>280000</v>
      </c>
      <c r="L21" s="64">
        <v>672400</v>
      </c>
      <c r="M21" s="64">
        <v>672400</v>
      </c>
      <c r="N21" s="64">
        <v>467240</v>
      </c>
      <c r="O21" s="62">
        <f>N21/K21*100</f>
        <v>166.8714285714286</v>
      </c>
      <c r="P21" s="50">
        <f>N21/M21*100</f>
        <v>69.4883997620464</v>
      </c>
    </row>
    <row r="22" spans="1:16" ht="12.75" customHeight="1">
      <c r="A22" s="23"/>
      <c r="B22" s="23"/>
      <c r="C22" s="23"/>
      <c r="D22" s="23"/>
      <c r="E22" s="149"/>
      <c r="F22" s="149"/>
      <c r="G22" s="149"/>
      <c r="H22" s="149"/>
      <c r="I22" s="149"/>
      <c r="J22" s="24"/>
      <c r="K22" s="65"/>
      <c r="L22" s="65"/>
      <c r="M22" s="65"/>
      <c r="N22" s="65"/>
      <c r="O22" s="65"/>
      <c r="P22" s="65"/>
    </row>
    <row r="23" spans="1:16" ht="12.75" customHeight="1">
      <c r="A23" s="1"/>
      <c r="B23" s="1"/>
      <c r="C23" s="1"/>
      <c r="D23" s="1"/>
      <c r="E23" s="140"/>
      <c r="F23" s="140"/>
      <c r="G23" s="140"/>
      <c r="H23" s="140"/>
      <c r="I23" s="140"/>
      <c r="J23" s="1"/>
      <c r="K23" s="66"/>
      <c r="L23" s="66"/>
      <c r="M23" s="66"/>
      <c r="N23" s="66"/>
      <c r="O23" s="66"/>
      <c r="P23" s="66"/>
    </row>
    <row r="24" spans="4:16" s="1" customFormat="1" ht="12.75" customHeight="1">
      <c r="D24" s="140" t="s">
        <v>85</v>
      </c>
      <c r="E24" s="140"/>
      <c r="F24" s="140"/>
      <c r="G24" s="140"/>
      <c r="H24" s="140"/>
      <c r="I24" s="140"/>
      <c r="K24" s="66">
        <f>SUM(K26+K77)</f>
        <v>305344.72</v>
      </c>
      <c r="L24" s="66">
        <f>SUM(L26+L77)</f>
        <v>1222500</v>
      </c>
      <c r="M24" s="66">
        <f>SUM(M26+M77)</f>
        <v>1222500</v>
      </c>
      <c r="N24" s="66">
        <f>SUM(N26+N77)</f>
        <v>521338.20999999996</v>
      </c>
      <c r="O24" s="75">
        <f>N24/K24*100</f>
        <v>170.73758799562674</v>
      </c>
      <c r="P24" s="66">
        <f>N24/M24*100</f>
        <v>42.645252351738236</v>
      </c>
    </row>
    <row r="25" spans="5:16" s="1" customFormat="1" ht="12.75" customHeight="1">
      <c r="E25" s="127"/>
      <c r="F25" s="127"/>
      <c r="G25" s="127"/>
      <c r="H25" s="127"/>
      <c r="I25" s="127"/>
      <c r="K25" s="13"/>
      <c r="L25" s="13"/>
      <c r="M25" s="13"/>
      <c r="N25" s="13"/>
      <c r="O25" s="13"/>
      <c r="P25" s="13"/>
    </row>
    <row r="26" spans="1:16" s="1" customFormat="1" ht="12.75" customHeight="1">
      <c r="A26" s="90">
        <v>3</v>
      </c>
      <c r="B26" s="90"/>
      <c r="C26" s="90"/>
      <c r="D26" s="90"/>
      <c r="E26" s="163" t="s">
        <v>21</v>
      </c>
      <c r="F26" s="163"/>
      <c r="G26" s="163"/>
      <c r="H26" s="163"/>
      <c r="I26" s="163"/>
      <c r="J26" s="163"/>
      <c r="K26" s="91">
        <f>SUM(K28+K39+K71)</f>
        <v>287760.85</v>
      </c>
      <c r="L26" s="91">
        <f>SUM(L28+L39+L71)</f>
        <v>1183500</v>
      </c>
      <c r="M26" s="91">
        <f>SUM(M28+M39+M71)</f>
        <v>1183500</v>
      </c>
      <c r="N26" s="91">
        <f>SUM(N28+N39+N71)</f>
        <v>506476.06999999995</v>
      </c>
      <c r="O26" s="93">
        <f>N26/K26*100</f>
        <v>176.0058986481309</v>
      </c>
      <c r="P26" s="91">
        <f>N26/M26*100</f>
        <v>42.79476721588508</v>
      </c>
    </row>
    <row r="27" spans="1:16" ht="12.75" customHeight="1">
      <c r="A27" s="6"/>
      <c r="B27" s="1"/>
      <c r="C27" s="1"/>
      <c r="D27" s="1"/>
      <c r="E27" s="127"/>
      <c r="F27" s="127"/>
      <c r="G27" s="127"/>
      <c r="H27" s="127"/>
      <c r="I27" s="127"/>
      <c r="J27" s="1"/>
      <c r="K27" s="13"/>
      <c r="L27" s="13"/>
      <c r="M27" s="13"/>
      <c r="N27" s="13"/>
      <c r="O27" s="13"/>
      <c r="P27" s="13"/>
    </row>
    <row r="28" spans="1:16" s="32" customFormat="1" ht="12.75" customHeight="1">
      <c r="A28" s="85">
        <v>31</v>
      </c>
      <c r="B28" s="86" t="s">
        <v>1</v>
      </c>
      <c r="C28" s="86"/>
      <c r="D28" s="86"/>
      <c r="E28" s="130" t="s">
        <v>113</v>
      </c>
      <c r="F28" s="130"/>
      <c r="G28" s="130"/>
      <c r="H28" s="130"/>
      <c r="I28" s="130"/>
      <c r="J28" s="130"/>
      <c r="K28" s="87">
        <f>SUM(K30+K33+K36)</f>
        <v>152343.44999999998</v>
      </c>
      <c r="L28" s="87">
        <f>SUM(L30+L33+L36)</f>
        <v>750000</v>
      </c>
      <c r="M28" s="87">
        <f>SUM(M30+M33+M36)</f>
        <v>750000</v>
      </c>
      <c r="N28" s="87">
        <f>SUM(N30+N33+N36)</f>
        <v>325150.35</v>
      </c>
      <c r="O28" s="84">
        <f>N28/K28*100</f>
        <v>213.4324449131223</v>
      </c>
      <c r="P28" s="87">
        <f>N28/M28*100</f>
        <v>43.353379999999994</v>
      </c>
    </row>
    <row r="29" spans="5:16" s="32" customFormat="1" ht="12.75" customHeight="1">
      <c r="E29" s="119"/>
      <c r="F29" s="119"/>
      <c r="G29" s="119"/>
      <c r="H29" s="119"/>
      <c r="I29" s="119"/>
      <c r="K29" s="50"/>
      <c r="L29" s="50"/>
      <c r="M29" s="50"/>
      <c r="N29" s="50"/>
      <c r="O29" s="50"/>
      <c r="P29" s="50"/>
    </row>
    <row r="30" spans="2:16" s="32" customFormat="1" ht="12.75" customHeight="1">
      <c r="B30" s="38">
        <v>311</v>
      </c>
      <c r="E30" s="131" t="s">
        <v>32</v>
      </c>
      <c r="F30" s="131"/>
      <c r="G30" s="131"/>
      <c r="H30" s="131"/>
      <c r="I30" s="131"/>
      <c r="K30" s="55">
        <f>K31</f>
        <v>138038.9</v>
      </c>
      <c r="L30" s="55">
        <f>L31</f>
        <v>620000</v>
      </c>
      <c r="M30" s="55">
        <f>M31</f>
        <v>620000</v>
      </c>
      <c r="N30" s="55">
        <f>N31</f>
        <v>280300.23</v>
      </c>
      <c r="O30" s="63">
        <f>N30/K30*100</f>
        <v>203.0588696374718</v>
      </c>
      <c r="P30" s="55">
        <f>N30/M30*100</f>
        <v>45.209714516129026</v>
      </c>
    </row>
    <row r="31" spans="3:16" s="32" customFormat="1" ht="12.75" customHeight="1">
      <c r="C31" s="37">
        <v>3111</v>
      </c>
      <c r="D31" s="39"/>
      <c r="E31" s="119" t="s">
        <v>114</v>
      </c>
      <c r="F31" s="119"/>
      <c r="G31" s="119"/>
      <c r="H31" s="119"/>
      <c r="I31" s="119"/>
      <c r="J31" s="119"/>
      <c r="K31" s="50">
        <f>K111</f>
        <v>138038.9</v>
      </c>
      <c r="L31" s="50">
        <f>L111</f>
        <v>620000</v>
      </c>
      <c r="M31" s="50">
        <f>M111</f>
        <v>620000</v>
      </c>
      <c r="N31" s="50">
        <f>N111</f>
        <v>280300.23</v>
      </c>
      <c r="O31" s="62">
        <f>N31/K31*100</f>
        <v>203.0588696374718</v>
      </c>
      <c r="P31" s="50">
        <f>N31/M31*100</f>
        <v>45.209714516129026</v>
      </c>
    </row>
    <row r="32" spans="3:16" s="32" customFormat="1" ht="12.75" customHeight="1">
      <c r="C32" s="37"/>
      <c r="E32" s="119"/>
      <c r="F32" s="119"/>
      <c r="G32" s="119"/>
      <c r="H32" s="119"/>
      <c r="I32" s="119"/>
      <c r="K32" s="50"/>
      <c r="L32" s="50"/>
      <c r="M32" s="50"/>
      <c r="N32" s="50"/>
      <c r="O32" s="63"/>
      <c r="P32" s="50"/>
    </row>
    <row r="33" spans="2:16" s="32" customFormat="1" ht="12.75" customHeight="1">
      <c r="B33" s="38">
        <v>312</v>
      </c>
      <c r="C33" s="37"/>
      <c r="E33" s="131" t="s">
        <v>115</v>
      </c>
      <c r="F33" s="131"/>
      <c r="G33" s="131"/>
      <c r="H33" s="131"/>
      <c r="I33" s="131"/>
      <c r="J33" s="131"/>
      <c r="K33" s="55">
        <f>K34</f>
        <v>1050</v>
      </c>
      <c r="L33" s="55">
        <f>L34</f>
        <v>70000</v>
      </c>
      <c r="M33" s="55">
        <f>M34</f>
        <v>70000</v>
      </c>
      <c r="N33" s="55">
        <f>N34</f>
        <v>22800</v>
      </c>
      <c r="O33" s="63">
        <f>N33/K33*100</f>
        <v>2171.4285714285716</v>
      </c>
      <c r="P33" s="55">
        <f>N33/M33*100</f>
        <v>32.57142857142858</v>
      </c>
    </row>
    <row r="34" spans="3:16" s="32" customFormat="1" ht="12.75" customHeight="1">
      <c r="C34" s="37">
        <v>3121</v>
      </c>
      <c r="D34" s="39"/>
      <c r="E34" s="119" t="s">
        <v>115</v>
      </c>
      <c r="F34" s="119"/>
      <c r="G34" s="119"/>
      <c r="H34" s="119"/>
      <c r="I34" s="119"/>
      <c r="J34" s="119"/>
      <c r="K34" s="50">
        <f>K114</f>
        <v>1050</v>
      </c>
      <c r="L34" s="50">
        <f>L114</f>
        <v>70000</v>
      </c>
      <c r="M34" s="50">
        <f>M114</f>
        <v>70000</v>
      </c>
      <c r="N34" s="50">
        <f>N114</f>
        <v>22800</v>
      </c>
      <c r="O34" s="62">
        <f>N34/K34*100</f>
        <v>2171.4285714285716</v>
      </c>
      <c r="P34" s="50">
        <f>N34/M34*100</f>
        <v>32.57142857142858</v>
      </c>
    </row>
    <row r="35" spans="3:16" s="32" customFormat="1" ht="12.75" customHeight="1">
      <c r="C35" s="37"/>
      <c r="E35" s="119"/>
      <c r="F35" s="119"/>
      <c r="G35" s="119"/>
      <c r="H35" s="119"/>
      <c r="I35" s="119"/>
      <c r="K35" s="50"/>
      <c r="L35" s="50"/>
      <c r="M35" s="50"/>
      <c r="N35" s="50"/>
      <c r="O35" s="63"/>
      <c r="P35" s="50"/>
    </row>
    <row r="36" spans="2:16" s="32" customFormat="1" ht="12.75" customHeight="1">
      <c r="B36" s="38">
        <v>313</v>
      </c>
      <c r="C36" s="37"/>
      <c r="E36" s="131" t="s">
        <v>116</v>
      </c>
      <c r="F36" s="131"/>
      <c r="G36" s="131"/>
      <c r="H36" s="131"/>
      <c r="I36" s="131"/>
      <c r="J36" s="131"/>
      <c r="K36" s="55">
        <f>SUM(K37:K37)</f>
        <v>13254.55</v>
      </c>
      <c r="L36" s="55">
        <f>SUM(L37:L37)</f>
        <v>60000</v>
      </c>
      <c r="M36" s="55">
        <f>SUM(M37:M37)</f>
        <v>60000</v>
      </c>
      <c r="N36" s="55">
        <f>SUM(N37:N37)</f>
        <v>22050.12</v>
      </c>
      <c r="O36" s="63">
        <f>N36/K36*100</f>
        <v>166.35887299078428</v>
      </c>
      <c r="P36" s="55">
        <f>N36/M36*100</f>
        <v>36.7502</v>
      </c>
    </row>
    <row r="37" spans="3:16" s="32" customFormat="1" ht="12.75" customHeight="1">
      <c r="C37" s="37">
        <v>3132</v>
      </c>
      <c r="D37" s="39"/>
      <c r="E37" s="119" t="s">
        <v>117</v>
      </c>
      <c r="F37" s="119"/>
      <c r="G37" s="119"/>
      <c r="H37" s="119"/>
      <c r="I37" s="119"/>
      <c r="J37" s="119"/>
      <c r="K37" s="50">
        <f>K117</f>
        <v>13254.55</v>
      </c>
      <c r="L37" s="50">
        <f>L117</f>
        <v>60000</v>
      </c>
      <c r="M37" s="50">
        <f>M117</f>
        <v>60000</v>
      </c>
      <c r="N37" s="50">
        <f>N117</f>
        <v>22050.12</v>
      </c>
      <c r="O37" s="62">
        <f>N37/K37*100</f>
        <v>166.35887299078428</v>
      </c>
      <c r="P37" s="50">
        <f>N37/M37*100</f>
        <v>36.7502</v>
      </c>
    </row>
    <row r="38" spans="1:16" s="32" customFormat="1" ht="12.75" customHeight="1">
      <c r="A38" s="38"/>
      <c r="C38" s="37"/>
      <c r="E38" s="119"/>
      <c r="F38" s="119"/>
      <c r="G38" s="119"/>
      <c r="H38" s="119"/>
      <c r="I38" s="119"/>
      <c r="K38" s="50"/>
      <c r="L38" s="50"/>
      <c r="M38" s="50"/>
      <c r="N38" s="50"/>
      <c r="O38" s="50"/>
      <c r="P38" s="50"/>
    </row>
    <row r="39" spans="1:16" s="32" customFormat="1" ht="12.75" customHeight="1">
      <c r="A39" s="85">
        <v>32</v>
      </c>
      <c r="B39" s="85"/>
      <c r="C39" s="88"/>
      <c r="D39" s="85"/>
      <c r="E39" s="148" t="s">
        <v>118</v>
      </c>
      <c r="F39" s="148"/>
      <c r="G39" s="148"/>
      <c r="H39" s="148"/>
      <c r="I39" s="148"/>
      <c r="J39" s="148"/>
      <c r="K39" s="87">
        <f>SUM(K41+K47+K55+K65)</f>
        <v>134942.91999999998</v>
      </c>
      <c r="L39" s="87">
        <f>SUM(L41+L47+L55+L65)</f>
        <v>430500</v>
      </c>
      <c r="M39" s="87">
        <f>SUM(M41+M47+M55+M65)</f>
        <v>430500</v>
      </c>
      <c r="N39" s="87">
        <f>SUM(N41+N47+N55+N65)</f>
        <v>180089.33</v>
      </c>
      <c r="O39" s="84">
        <f>N39/K39*100</f>
        <v>133.45593084839132</v>
      </c>
      <c r="P39" s="87">
        <f>N39/M39*100</f>
        <v>41.832596980255516</v>
      </c>
    </row>
    <row r="40" spans="3:16" s="32" customFormat="1" ht="12.75" customHeight="1">
      <c r="C40" s="37"/>
      <c r="E40" s="119"/>
      <c r="F40" s="119"/>
      <c r="G40" s="119"/>
      <c r="H40" s="119"/>
      <c r="I40" s="119"/>
      <c r="K40" s="50"/>
      <c r="L40" s="50"/>
      <c r="M40" s="50"/>
      <c r="N40" s="50"/>
      <c r="O40" s="50"/>
      <c r="P40" s="50"/>
    </row>
    <row r="41" spans="2:16" s="32" customFormat="1" ht="12.75" customHeight="1">
      <c r="B41" s="38">
        <v>321</v>
      </c>
      <c r="C41" s="37"/>
      <c r="E41" s="131" t="s">
        <v>6</v>
      </c>
      <c r="F41" s="131"/>
      <c r="G41" s="131"/>
      <c r="H41" s="131"/>
      <c r="I41" s="131"/>
      <c r="J41" s="131"/>
      <c r="K41" s="55">
        <f>SUM(K42:K45)</f>
        <v>8500</v>
      </c>
      <c r="L41" s="55">
        <f>SUM(L42:L45)</f>
        <v>43000</v>
      </c>
      <c r="M41" s="55">
        <f>SUM(M42:M45)</f>
        <v>43000</v>
      </c>
      <c r="N41" s="55">
        <f>SUM(N42:N45)</f>
        <v>13762</v>
      </c>
      <c r="O41" s="63">
        <f>N41/K41*100</f>
        <v>161.90588235294118</v>
      </c>
      <c r="P41" s="55">
        <f>N41/M41*100</f>
        <v>32.0046511627907</v>
      </c>
    </row>
    <row r="42" spans="3:16" s="32" customFormat="1" ht="12.75" customHeight="1">
      <c r="C42" s="37">
        <v>3211</v>
      </c>
      <c r="D42" s="39"/>
      <c r="E42" s="119" t="s">
        <v>7</v>
      </c>
      <c r="F42" s="119"/>
      <c r="G42" s="119"/>
      <c r="H42" s="119"/>
      <c r="I42" s="119"/>
      <c r="J42" s="119"/>
      <c r="K42" s="50">
        <f aca="true" t="shared" si="0" ref="K42:N45">K124</f>
        <v>550</v>
      </c>
      <c r="L42" s="50">
        <f t="shared" si="0"/>
        <v>5000</v>
      </c>
      <c r="M42" s="50">
        <f t="shared" si="0"/>
        <v>5000</v>
      </c>
      <c r="N42" s="50">
        <f t="shared" si="0"/>
        <v>0</v>
      </c>
      <c r="O42" s="62">
        <f>N42/K42*100</f>
        <v>0</v>
      </c>
      <c r="P42" s="50">
        <f>N42/M42*100</f>
        <v>0</v>
      </c>
    </row>
    <row r="43" spans="3:16" s="32" customFormat="1" ht="12.75" customHeight="1">
      <c r="C43" s="37">
        <v>3212</v>
      </c>
      <c r="D43" s="39"/>
      <c r="E43" s="119" t="s">
        <v>53</v>
      </c>
      <c r="F43" s="119"/>
      <c r="G43" s="119"/>
      <c r="H43" s="119"/>
      <c r="I43" s="119"/>
      <c r="K43" s="50">
        <f t="shared" si="0"/>
        <v>7400</v>
      </c>
      <c r="L43" s="50">
        <f t="shared" si="0"/>
        <v>30000</v>
      </c>
      <c r="M43" s="50">
        <f t="shared" si="0"/>
        <v>30000</v>
      </c>
      <c r="N43" s="50">
        <f t="shared" si="0"/>
        <v>10550</v>
      </c>
      <c r="O43" s="62">
        <f>N43/K43*100</f>
        <v>142.56756756756758</v>
      </c>
      <c r="P43" s="50">
        <f>N43/M43*100</f>
        <v>35.16666666666667</v>
      </c>
    </row>
    <row r="44" spans="3:16" s="32" customFormat="1" ht="12.75" customHeight="1">
      <c r="C44" s="37">
        <v>3213</v>
      </c>
      <c r="D44" s="39"/>
      <c r="E44" s="119" t="s">
        <v>8</v>
      </c>
      <c r="F44" s="119"/>
      <c r="G44" s="119"/>
      <c r="H44" s="119"/>
      <c r="I44" s="119"/>
      <c r="J44" s="119"/>
      <c r="K44" s="50">
        <f t="shared" si="0"/>
        <v>550</v>
      </c>
      <c r="L44" s="50">
        <f t="shared" si="0"/>
        <v>3000</v>
      </c>
      <c r="M44" s="50">
        <f t="shared" si="0"/>
        <v>3000</v>
      </c>
      <c r="N44" s="50">
        <f t="shared" si="0"/>
        <v>0</v>
      </c>
      <c r="O44" s="62">
        <f>N44/K44*100</f>
        <v>0</v>
      </c>
      <c r="P44" s="50">
        <f>N44/M44*100</f>
        <v>0</v>
      </c>
    </row>
    <row r="45" spans="1:16" s="76" customFormat="1" ht="12.75" customHeight="1">
      <c r="A45" s="32"/>
      <c r="B45" s="32"/>
      <c r="C45" s="37">
        <v>3214</v>
      </c>
      <c r="D45" s="39"/>
      <c r="E45" s="119" t="s">
        <v>95</v>
      </c>
      <c r="F45" s="119"/>
      <c r="G45" s="119"/>
      <c r="H45" s="119"/>
      <c r="I45" s="119"/>
      <c r="J45" s="119"/>
      <c r="K45" s="50">
        <f t="shared" si="0"/>
        <v>0</v>
      </c>
      <c r="L45" s="50">
        <f t="shared" si="0"/>
        <v>5000</v>
      </c>
      <c r="M45" s="50">
        <f t="shared" si="0"/>
        <v>5000</v>
      </c>
      <c r="N45" s="50">
        <f t="shared" si="0"/>
        <v>3212</v>
      </c>
      <c r="O45" s="64">
        <v>0</v>
      </c>
      <c r="P45" s="50">
        <f>N45/M45*100</f>
        <v>64.24</v>
      </c>
    </row>
    <row r="46" spans="3:16" s="32" customFormat="1" ht="6" customHeight="1">
      <c r="C46" s="37"/>
      <c r="E46" s="119"/>
      <c r="F46" s="119"/>
      <c r="G46" s="119"/>
      <c r="H46" s="119"/>
      <c r="I46" s="119"/>
      <c r="K46" s="50"/>
      <c r="L46" s="50"/>
      <c r="M46" s="50"/>
      <c r="N46" s="50"/>
      <c r="O46" s="50"/>
      <c r="P46" s="50"/>
    </row>
    <row r="47" spans="2:16" s="32" customFormat="1" ht="12.75" customHeight="1">
      <c r="B47" s="38">
        <v>322</v>
      </c>
      <c r="C47" s="37"/>
      <c r="E47" s="131" t="s">
        <v>9</v>
      </c>
      <c r="F47" s="131"/>
      <c r="G47" s="131"/>
      <c r="H47" s="131"/>
      <c r="I47" s="131"/>
      <c r="J47" s="131"/>
      <c r="K47" s="55">
        <f>SUM(K48:K53)</f>
        <v>80304.49</v>
      </c>
      <c r="L47" s="55">
        <f>SUM(L48:L53)</f>
        <v>175000</v>
      </c>
      <c r="M47" s="55">
        <f>SUM(M48:M53)</f>
        <v>175000</v>
      </c>
      <c r="N47" s="55">
        <f>SUM(N48:N53)</f>
        <v>90959.34999999999</v>
      </c>
      <c r="O47" s="63">
        <f aca="true" t="shared" si="1" ref="O47:O53">N47/K47*100</f>
        <v>113.26807504785845</v>
      </c>
      <c r="P47" s="55">
        <f>N47/M47*100</f>
        <v>51.976771428571425</v>
      </c>
    </row>
    <row r="48" spans="3:16" s="32" customFormat="1" ht="12.75" customHeight="1">
      <c r="C48" s="37">
        <v>3221</v>
      </c>
      <c r="D48" s="39"/>
      <c r="E48" s="119" t="s">
        <v>23</v>
      </c>
      <c r="F48" s="119"/>
      <c r="G48" s="119"/>
      <c r="H48" s="119"/>
      <c r="I48" s="119"/>
      <c r="J48" s="119"/>
      <c r="K48" s="50">
        <f>K130</f>
        <v>13588.72</v>
      </c>
      <c r="L48" s="50">
        <f>L130</f>
        <v>60000</v>
      </c>
      <c r="M48" s="50">
        <f>M130</f>
        <v>60000</v>
      </c>
      <c r="N48" s="50">
        <f>N130</f>
        <v>26325.67</v>
      </c>
      <c r="O48" s="62">
        <f t="shared" si="1"/>
        <v>193.73178636398424</v>
      </c>
      <c r="P48" s="50">
        <f aca="true" t="shared" si="2" ref="P48:P53">N48/M48*100</f>
        <v>43.87611666666666</v>
      </c>
    </row>
    <row r="49" spans="3:16" s="32" customFormat="1" ht="12.75" customHeight="1">
      <c r="C49" s="37">
        <v>3222</v>
      </c>
      <c r="D49" s="39"/>
      <c r="E49" s="119" t="s">
        <v>54</v>
      </c>
      <c r="F49" s="119"/>
      <c r="G49" s="119"/>
      <c r="H49" s="119"/>
      <c r="I49" s="119"/>
      <c r="K49" s="50">
        <f aca="true" t="shared" si="3" ref="K49:N53">K131</f>
        <v>21651.74</v>
      </c>
      <c r="L49" s="50">
        <f t="shared" si="3"/>
        <v>100000</v>
      </c>
      <c r="M49" s="50">
        <f t="shared" si="3"/>
        <v>100000</v>
      </c>
      <c r="N49" s="50">
        <f t="shared" si="3"/>
        <v>44527.83</v>
      </c>
      <c r="O49" s="62">
        <f t="shared" si="1"/>
        <v>205.654741835991</v>
      </c>
      <c r="P49" s="50">
        <f t="shared" si="2"/>
        <v>44.52783</v>
      </c>
    </row>
    <row r="50" spans="3:16" s="32" customFormat="1" ht="12.75" customHeight="1">
      <c r="C50" s="37">
        <v>3223</v>
      </c>
      <c r="D50" s="39"/>
      <c r="E50" s="119" t="s">
        <v>10</v>
      </c>
      <c r="F50" s="119"/>
      <c r="G50" s="119"/>
      <c r="H50" s="119"/>
      <c r="I50" s="119"/>
      <c r="J50" s="119"/>
      <c r="K50" s="50">
        <f t="shared" si="3"/>
        <v>128.04</v>
      </c>
      <c r="L50" s="50">
        <f t="shared" si="3"/>
        <v>1000</v>
      </c>
      <c r="M50" s="50">
        <f t="shared" si="3"/>
        <v>1000</v>
      </c>
      <c r="N50" s="50">
        <f t="shared" si="3"/>
        <v>136.7</v>
      </c>
      <c r="O50" s="62">
        <f t="shared" si="1"/>
        <v>106.76351140268665</v>
      </c>
      <c r="P50" s="50">
        <f t="shared" si="2"/>
        <v>13.669999999999998</v>
      </c>
    </row>
    <row r="51" spans="3:16" s="32" customFormat="1" ht="12.75" customHeight="1">
      <c r="C51" s="37">
        <v>3224</v>
      </c>
      <c r="D51" s="39"/>
      <c r="E51" s="119" t="s">
        <v>11</v>
      </c>
      <c r="F51" s="119"/>
      <c r="G51" s="119"/>
      <c r="H51" s="119"/>
      <c r="I51" s="119"/>
      <c r="J51" s="119"/>
      <c r="K51" s="50">
        <f t="shared" si="3"/>
        <v>1488.68</v>
      </c>
      <c r="L51" s="50">
        <f t="shared" si="3"/>
        <v>3000</v>
      </c>
      <c r="M51" s="50">
        <f t="shared" si="3"/>
        <v>3000</v>
      </c>
      <c r="N51" s="50">
        <f t="shared" si="3"/>
        <v>740.06</v>
      </c>
      <c r="O51" s="62">
        <f t="shared" si="1"/>
        <v>49.71249697718784</v>
      </c>
      <c r="P51" s="50">
        <f t="shared" si="2"/>
        <v>24.668666666666663</v>
      </c>
    </row>
    <row r="52" spans="3:16" s="32" customFormat="1" ht="12.75" customHeight="1">
      <c r="C52" s="37">
        <v>3225</v>
      </c>
      <c r="D52" s="39"/>
      <c r="E52" s="119" t="s">
        <v>22</v>
      </c>
      <c r="F52" s="119"/>
      <c r="G52" s="119"/>
      <c r="H52" s="119"/>
      <c r="I52" s="119"/>
      <c r="J52" s="119"/>
      <c r="K52" s="50">
        <f t="shared" si="3"/>
        <v>40971.68</v>
      </c>
      <c r="L52" s="50">
        <f t="shared" si="3"/>
        <v>10000</v>
      </c>
      <c r="M52" s="50">
        <f t="shared" si="3"/>
        <v>10000</v>
      </c>
      <c r="N52" s="50">
        <f t="shared" si="3"/>
        <v>19054.1</v>
      </c>
      <c r="O52" s="62">
        <f t="shared" si="1"/>
        <v>46.50553748345198</v>
      </c>
      <c r="P52" s="50">
        <f t="shared" si="2"/>
        <v>190.541</v>
      </c>
    </row>
    <row r="53" spans="3:16" s="32" customFormat="1" ht="12.75" customHeight="1">
      <c r="C53" s="37">
        <v>3227</v>
      </c>
      <c r="D53" s="39"/>
      <c r="E53" s="119" t="s">
        <v>46</v>
      </c>
      <c r="F53" s="119"/>
      <c r="G53" s="119"/>
      <c r="H53" s="119"/>
      <c r="I53" s="119"/>
      <c r="K53" s="50">
        <f t="shared" si="3"/>
        <v>2475.63</v>
      </c>
      <c r="L53" s="50">
        <f t="shared" si="3"/>
        <v>1000</v>
      </c>
      <c r="M53" s="50">
        <f t="shared" si="3"/>
        <v>1000</v>
      </c>
      <c r="N53" s="50">
        <f t="shared" si="3"/>
        <v>174.99</v>
      </c>
      <c r="O53" s="62">
        <f t="shared" si="1"/>
        <v>7.068503774796718</v>
      </c>
      <c r="P53" s="50">
        <f t="shared" si="2"/>
        <v>17.499000000000002</v>
      </c>
    </row>
    <row r="54" spans="3:16" s="32" customFormat="1" ht="10.5" customHeight="1">
      <c r="C54" s="37"/>
      <c r="E54" s="119"/>
      <c r="F54" s="119"/>
      <c r="G54" s="119"/>
      <c r="H54" s="119"/>
      <c r="I54" s="119"/>
      <c r="K54" s="50"/>
      <c r="L54" s="50"/>
      <c r="M54" s="50"/>
      <c r="N54" s="50"/>
      <c r="O54" s="64"/>
      <c r="P54" s="50"/>
    </row>
    <row r="55" spans="2:16" s="32" customFormat="1" ht="12.75" customHeight="1">
      <c r="B55" s="38">
        <v>323</v>
      </c>
      <c r="C55" s="37"/>
      <c r="E55" s="131" t="s">
        <v>12</v>
      </c>
      <c r="F55" s="131"/>
      <c r="G55" s="131"/>
      <c r="H55" s="131"/>
      <c r="I55" s="131"/>
      <c r="J55" s="131"/>
      <c r="K55" s="55">
        <f>SUM(K56:K63)</f>
        <v>44922.31</v>
      </c>
      <c r="L55" s="55">
        <f>SUM(L56:L63)</f>
        <v>188200</v>
      </c>
      <c r="M55" s="55">
        <f>SUM(M56:M63)</f>
        <v>188200</v>
      </c>
      <c r="N55" s="55">
        <f>SUM(N56:N63)</f>
        <v>72127.99</v>
      </c>
      <c r="O55" s="63">
        <f>N55/K55*100</f>
        <v>160.56162294414514</v>
      </c>
      <c r="P55" s="55">
        <f>N55/M55*100</f>
        <v>38.32518065887354</v>
      </c>
    </row>
    <row r="56" spans="3:16" s="32" customFormat="1" ht="12.75" customHeight="1">
      <c r="C56" s="37">
        <v>3231</v>
      </c>
      <c r="D56" s="39"/>
      <c r="E56" s="119" t="s">
        <v>27</v>
      </c>
      <c r="F56" s="119"/>
      <c r="G56" s="119"/>
      <c r="H56" s="119"/>
      <c r="I56" s="119"/>
      <c r="J56" s="119"/>
      <c r="K56" s="50">
        <f aca="true" t="shared" si="4" ref="K56:N63">K138</f>
        <v>440.7</v>
      </c>
      <c r="L56" s="50">
        <f t="shared" si="4"/>
        <v>3000</v>
      </c>
      <c r="M56" s="50">
        <f t="shared" si="4"/>
        <v>3000</v>
      </c>
      <c r="N56" s="50">
        <f t="shared" si="4"/>
        <v>1098.68</v>
      </c>
      <c r="O56" s="62">
        <f>N56/K56*100</f>
        <v>249.30338098479692</v>
      </c>
      <c r="P56" s="50">
        <f aca="true" t="shared" si="5" ref="P56:P63">N56/M56*100</f>
        <v>36.62266666666667</v>
      </c>
    </row>
    <row r="57" spans="3:16" s="32" customFormat="1" ht="12.75" customHeight="1">
      <c r="C57" s="37">
        <v>3232</v>
      </c>
      <c r="D57" s="39"/>
      <c r="E57" s="119" t="s">
        <v>13</v>
      </c>
      <c r="F57" s="119"/>
      <c r="G57" s="119"/>
      <c r="H57" s="119"/>
      <c r="I57" s="119"/>
      <c r="J57" s="119"/>
      <c r="K57" s="50">
        <f t="shared" si="4"/>
        <v>6386.25</v>
      </c>
      <c r="L57" s="50">
        <f t="shared" si="4"/>
        <v>10000</v>
      </c>
      <c r="M57" s="50">
        <f t="shared" si="4"/>
        <v>10000</v>
      </c>
      <c r="N57" s="50">
        <f t="shared" si="4"/>
        <v>0</v>
      </c>
      <c r="O57" s="62">
        <f aca="true" t="shared" si="6" ref="O57:O63">N57/K57*100</f>
        <v>0</v>
      </c>
      <c r="P57" s="50">
        <f t="shared" si="5"/>
        <v>0</v>
      </c>
    </row>
    <row r="58" spans="3:16" s="32" customFormat="1" ht="12.75" customHeight="1">
      <c r="C58" s="37">
        <v>3234</v>
      </c>
      <c r="D58" s="39"/>
      <c r="E58" s="119" t="s">
        <v>14</v>
      </c>
      <c r="F58" s="119"/>
      <c r="G58" s="119"/>
      <c r="H58" s="119"/>
      <c r="I58" s="119"/>
      <c r="J58" s="119"/>
      <c r="K58" s="50">
        <f t="shared" si="4"/>
        <v>3854.81</v>
      </c>
      <c r="L58" s="50">
        <f t="shared" si="4"/>
        <v>20000</v>
      </c>
      <c r="M58" s="50">
        <f t="shared" si="4"/>
        <v>20000</v>
      </c>
      <c r="N58" s="50">
        <f t="shared" si="4"/>
        <v>6573.22</v>
      </c>
      <c r="O58" s="62">
        <f t="shared" si="6"/>
        <v>170.51994780546903</v>
      </c>
      <c r="P58" s="50">
        <f t="shared" si="5"/>
        <v>32.8661</v>
      </c>
    </row>
    <row r="59" spans="1:16" s="76" customFormat="1" ht="12.75" customHeight="1">
      <c r="A59" s="32"/>
      <c r="B59" s="32"/>
      <c r="C59" s="37">
        <v>3235</v>
      </c>
      <c r="D59" s="53"/>
      <c r="E59" s="119" t="s">
        <v>102</v>
      </c>
      <c r="F59" s="119"/>
      <c r="G59" s="119"/>
      <c r="H59" s="119"/>
      <c r="I59" s="119"/>
      <c r="J59" s="32"/>
      <c r="K59" s="50">
        <f t="shared" si="4"/>
        <v>0</v>
      </c>
      <c r="L59" s="50">
        <f t="shared" si="4"/>
        <v>0</v>
      </c>
      <c r="M59" s="50">
        <f t="shared" si="4"/>
        <v>0</v>
      </c>
      <c r="N59" s="50">
        <f t="shared" si="4"/>
        <v>543.98</v>
      </c>
      <c r="O59" s="64">
        <v>0</v>
      </c>
      <c r="P59" s="50">
        <v>0</v>
      </c>
    </row>
    <row r="60" spans="3:16" s="32" customFormat="1" ht="12.75" customHeight="1">
      <c r="C60" s="37">
        <v>3236</v>
      </c>
      <c r="D60" s="39"/>
      <c r="E60" s="119" t="s">
        <v>119</v>
      </c>
      <c r="F60" s="119"/>
      <c r="G60" s="119"/>
      <c r="H60" s="119"/>
      <c r="I60" s="119"/>
      <c r="J60" s="119"/>
      <c r="K60" s="50">
        <f t="shared" si="4"/>
        <v>2020</v>
      </c>
      <c r="L60" s="50">
        <f t="shared" si="4"/>
        <v>5000</v>
      </c>
      <c r="M60" s="50">
        <f t="shared" si="4"/>
        <v>5000</v>
      </c>
      <c r="N60" s="50">
        <f t="shared" si="4"/>
        <v>4142.2</v>
      </c>
      <c r="O60" s="62">
        <f t="shared" si="6"/>
        <v>205.05940594059405</v>
      </c>
      <c r="P60" s="50">
        <f t="shared" si="5"/>
        <v>82.844</v>
      </c>
    </row>
    <row r="61" spans="3:16" s="32" customFormat="1" ht="12.75" customHeight="1">
      <c r="C61" s="37">
        <v>3237</v>
      </c>
      <c r="D61" s="39"/>
      <c r="E61" s="119" t="s">
        <v>120</v>
      </c>
      <c r="F61" s="119"/>
      <c r="G61" s="119"/>
      <c r="H61" s="119"/>
      <c r="I61" s="119"/>
      <c r="J61" s="119"/>
      <c r="K61" s="50">
        <f t="shared" si="4"/>
        <v>30174.55</v>
      </c>
      <c r="L61" s="50">
        <f t="shared" si="4"/>
        <v>140000</v>
      </c>
      <c r="M61" s="50">
        <f t="shared" si="4"/>
        <v>140000</v>
      </c>
      <c r="N61" s="50">
        <f t="shared" si="4"/>
        <v>59032.41</v>
      </c>
      <c r="O61" s="62">
        <f t="shared" si="6"/>
        <v>195.6364220841736</v>
      </c>
      <c r="P61" s="50">
        <f t="shared" si="5"/>
        <v>42.16600714285715</v>
      </c>
    </row>
    <row r="62" spans="1:16" s="76" customFormat="1" ht="12.75" customHeight="1">
      <c r="A62" s="32"/>
      <c r="B62" s="32"/>
      <c r="C62" s="37">
        <v>3238</v>
      </c>
      <c r="D62" s="53"/>
      <c r="E62" s="119" t="s">
        <v>121</v>
      </c>
      <c r="F62" s="119"/>
      <c r="G62" s="119"/>
      <c r="H62" s="119"/>
      <c r="I62" s="119"/>
      <c r="J62" s="32"/>
      <c r="K62" s="50">
        <f t="shared" si="4"/>
        <v>0</v>
      </c>
      <c r="L62" s="50">
        <f t="shared" si="4"/>
        <v>200</v>
      </c>
      <c r="M62" s="50">
        <f t="shared" si="4"/>
        <v>200</v>
      </c>
      <c r="N62" s="50">
        <f t="shared" si="4"/>
        <v>62.5</v>
      </c>
      <c r="O62" s="64">
        <v>0</v>
      </c>
      <c r="P62" s="50">
        <f t="shared" si="5"/>
        <v>31.25</v>
      </c>
    </row>
    <row r="63" spans="3:16" s="32" customFormat="1" ht="12.75" customHeight="1">
      <c r="C63" s="37">
        <v>3239</v>
      </c>
      <c r="D63" s="39"/>
      <c r="E63" s="119" t="s">
        <v>15</v>
      </c>
      <c r="F63" s="119"/>
      <c r="G63" s="119"/>
      <c r="H63" s="119"/>
      <c r="I63" s="119"/>
      <c r="J63" s="119"/>
      <c r="K63" s="50">
        <f t="shared" si="4"/>
        <v>2046</v>
      </c>
      <c r="L63" s="50">
        <f t="shared" si="4"/>
        <v>10000</v>
      </c>
      <c r="M63" s="50">
        <f t="shared" si="4"/>
        <v>10000</v>
      </c>
      <c r="N63" s="50">
        <f t="shared" si="4"/>
        <v>675</v>
      </c>
      <c r="O63" s="62">
        <f t="shared" si="6"/>
        <v>32.99120234604106</v>
      </c>
      <c r="P63" s="50">
        <f t="shared" si="5"/>
        <v>6.75</v>
      </c>
    </row>
    <row r="64" spans="5:16" s="32" customFormat="1" ht="9.75" customHeight="1">
      <c r="E64" s="119"/>
      <c r="F64" s="119"/>
      <c r="G64" s="119"/>
      <c r="H64" s="119"/>
      <c r="I64" s="119"/>
      <c r="K64" s="50"/>
      <c r="L64" s="50"/>
      <c r="M64" s="50"/>
      <c r="N64" s="50"/>
      <c r="O64" s="64"/>
      <c r="P64" s="50"/>
    </row>
    <row r="65" spans="2:16" s="32" customFormat="1" ht="12.75" customHeight="1">
      <c r="B65" s="38">
        <v>329</v>
      </c>
      <c r="E65" s="131" t="s">
        <v>16</v>
      </c>
      <c r="F65" s="131"/>
      <c r="G65" s="131"/>
      <c r="H65" s="131"/>
      <c r="I65" s="131"/>
      <c r="J65" s="131"/>
      <c r="K65" s="55">
        <f>SUM(K66:K69)</f>
        <v>1216.1200000000001</v>
      </c>
      <c r="L65" s="55">
        <f>SUM(L66:L69)</f>
        <v>24300</v>
      </c>
      <c r="M65" s="55">
        <f>SUM(M66:M69)</f>
        <v>24300</v>
      </c>
      <c r="N65" s="55">
        <f>SUM(N66:N69)</f>
        <v>3239.99</v>
      </c>
      <c r="O65" s="63">
        <f>N65/K65*100</f>
        <v>266.42025458014007</v>
      </c>
      <c r="P65" s="55">
        <f>N65/M65*100</f>
        <v>13.33329218106996</v>
      </c>
    </row>
    <row r="66" spans="2:16" s="32" customFormat="1" ht="12.75" customHeight="1">
      <c r="B66" s="38"/>
      <c r="C66" s="37">
        <v>3292</v>
      </c>
      <c r="E66" s="119" t="s">
        <v>70</v>
      </c>
      <c r="F66" s="119"/>
      <c r="G66" s="119"/>
      <c r="H66" s="119"/>
      <c r="I66" s="119"/>
      <c r="J66" s="40"/>
      <c r="K66" s="50">
        <f aca="true" t="shared" si="7" ref="K66:N67">K148</f>
        <v>0</v>
      </c>
      <c r="L66" s="50">
        <f t="shared" si="7"/>
        <v>10000</v>
      </c>
      <c r="M66" s="50">
        <f t="shared" si="7"/>
        <v>10000</v>
      </c>
      <c r="N66" s="50">
        <f t="shared" si="7"/>
        <v>884.52</v>
      </c>
      <c r="O66" s="64">
        <v>0</v>
      </c>
      <c r="P66" s="50">
        <f>N66/M66*100</f>
        <v>8.8452</v>
      </c>
    </row>
    <row r="67" spans="3:16" s="32" customFormat="1" ht="12.75" customHeight="1">
      <c r="C67" s="37">
        <v>3293</v>
      </c>
      <c r="D67" s="39"/>
      <c r="E67" s="119" t="s">
        <v>17</v>
      </c>
      <c r="F67" s="119"/>
      <c r="G67" s="119"/>
      <c r="H67" s="119"/>
      <c r="I67" s="119"/>
      <c r="J67" s="119"/>
      <c r="K67" s="50">
        <f t="shared" si="7"/>
        <v>58.99</v>
      </c>
      <c r="L67" s="50">
        <f t="shared" si="7"/>
        <v>4000</v>
      </c>
      <c r="M67" s="50">
        <f t="shared" si="7"/>
        <v>4000</v>
      </c>
      <c r="N67" s="50">
        <f t="shared" si="7"/>
        <v>1108.68</v>
      </c>
      <c r="O67" s="62">
        <f>N67/K67*100</f>
        <v>1879.437192744533</v>
      </c>
      <c r="P67" s="50">
        <f>N67/M67*100</f>
        <v>27.717000000000002</v>
      </c>
    </row>
    <row r="68" spans="1:16" s="76" customFormat="1" ht="12.75" customHeight="1">
      <c r="A68" s="32"/>
      <c r="B68" s="32"/>
      <c r="C68" s="37">
        <v>3295</v>
      </c>
      <c r="D68" s="53"/>
      <c r="E68" s="119" t="s">
        <v>98</v>
      </c>
      <c r="F68" s="119"/>
      <c r="G68" s="119"/>
      <c r="H68" s="119"/>
      <c r="I68" s="119"/>
      <c r="J68" s="32"/>
      <c r="K68" s="50">
        <f aca="true" t="shared" si="8" ref="K68:N69">K150</f>
        <v>0</v>
      </c>
      <c r="L68" s="50">
        <f t="shared" si="8"/>
        <v>300</v>
      </c>
      <c r="M68" s="50">
        <f t="shared" si="8"/>
        <v>300</v>
      </c>
      <c r="N68" s="50">
        <f t="shared" si="8"/>
        <v>0</v>
      </c>
      <c r="O68" s="64">
        <v>0</v>
      </c>
      <c r="P68" s="50">
        <f>N68/M68*100</f>
        <v>0</v>
      </c>
    </row>
    <row r="69" spans="3:16" s="32" customFormat="1" ht="12.75" customHeight="1">
      <c r="C69" s="37">
        <v>3299</v>
      </c>
      <c r="D69" s="39"/>
      <c r="E69" s="119" t="s">
        <v>16</v>
      </c>
      <c r="F69" s="119"/>
      <c r="G69" s="119"/>
      <c r="H69" s="119"/>
      <c r="I69" s="119"/>
      <c r="J69" s="119"/>
      <c r="K69" s="50">
        <f t="shared" si="8"/>
        <v>1157.13</v>
      </c>
      <c r="L69" s="50">
        <f t="shared" si="8"/>
        <v>10000</v>
      </c>
      <c r="M69" s="50">
        <f t="shared" si="8"/>
        <v>10000</v>
      </c>
      <c r="N69" s="50">
        <f t="shared" si="8"/>
        <v>1246.79</v>
      </c>
      <c r="O69" s="62">
        <f>N69/K69*100</f>
        <v>107.74848115596345</v>
      </c>
      <c r="P69" s="50">
        <f>N69/M69*100</f>
        <v>12.4679</v>
      </c>
    </row>
    <row r="70" spans="3:16" s="32" customFormat="1" ht="12.75" customHeight="1">
      <c r="C70" s="37"/>
      <c r="E70" s="119"/>
      <c r="F70" s="119"/>
      <c r="G70" s="119"/>
      <c r="H70" s="119"/>
      <c r="I70" s="119"/>
      <c r="K70" s="50"/>
      <c r="L70" s="50"/>
      <c r="M70" s="50"/>
      <c r="N70" s="50"/>
      <c r="O70" s="50"/>
      <c r="P70" s="50"/>
    </row>
    <row r="71" spans="1:16" s="32" customFormat="1" ht="12.75" customHeight="1">
      <c r="A71" s="85">
        <v>34</v>
      </c>
      <c r="B71" s="86"/>
      <c r="C71" s="89"/>
      <c r="D71" s="86"/>
      <c r="E71" s="148" t="s">
        <v>18</v>
      </c>
      <c r="F71" s="148"/>
      <c r="G71" s="148"/>
      <c r="H71" s="148"/>
      <c r="I71" s="148"/>
      <c r="J71" s="148"/>
      <c r="K71" s="87">
        <f>K73</f>
        <v>474.48</v>
      </c>
      <c r="L71" s="87">
        <f>L73</f>
        <v>3000</v>
      </c>
      <c r="M71" s="87">
        <f>M73</f>
        <v>3000</v>
      </c>
      <c r="N71" s="87">
        <f>N73</f>
        <v>1236.39</v>
      </c>
      <c r="O71" s="84">
        <f>N71/K71*100</f>
        <v>260.5778958017198</v>
      </c>
      <c r="P71" s="87">
        <f>N71/M71*100</f>
        <v>41.21300000000001</v>
      </c>
    </row>
    <row r="72" spans="3:16" s="32" customFormat="1" ht="12.75" customHeight="1">
      <c r="C72" s="37"/>
      <c r="E72" s="119"/>
      <c r="F72" s="119"/>
      <c r="G72" s="119"/>
      <c r="H72" s="119"/>
      <c r="I72" s="119"/>
      <c r="K72" s="50"/>
      <c r="L72" s="50"/>
      <c r="M72" s="50"/>
      <c r="N72" s="50"/>
      <c r="O72" s="50"/>
      <c r="P72" s="50"/>
    </row>
    <row r="73" spans="2:16" s="32" customFormat="1" ht="12.75" customHeight="1">
      <c r="B73" s="40">
        <v>343</v>
      </c>
      <c r="C73" s="37"/>
      <c r="E73" s="131" t="s">
        <v>19</v>
      </c>
      <c r="F73" s="131"/>
      <c r="G73" s="131"/>
      <c r="H73" s="131"/>
      <c r="I73" s="131"/>
      <c r="J73" s="40"/>
      <c r="K73" s="55">
        <f>SUM(K74+K75)</f>
        <v>474.48</v>
      </c>
      <c r="L73" s="55">
        <f>SUM(L74+L75)</f>
        <v>3000</v>
      </c>
      <c r="M73" s="55">
        <f>SUM(M74+M75)</f>
        <v>3000</v>
      </c>
      <c r="N73" s="55">
        <f>SUM(N74+N75)</f>
        <v>1236.39</v>
      </c>
      <c r="O73" s="63">
        <f>N73/K73*100</f>
        <v>260.5778958017198</v>
      </c>
      <c r="P73" s="55">
        <f>N73/M73*100</f>
        <v>41.21300000000001</v>
      </c>
    </row>
    <row r="74" spans="3:16" s="32" customFormat="1" ht="12.75" customHeight="1">
      <c r="C74" s="37">
        <v>3431</v>
      </c>
      <c r="D74" s="39"/>
      <c r="E74" s="119" t="s">
        <v>122</v>
      </c>
      <c r="F74" s="119"/>
      <c r="G74" s="119"/>
      <c r="H74" s="119"/>
      <c r="I74" s="119"/>
      <c r="J74" s="119"/>
      <c r="K74" s="50">
        <f aca="true" t="shared" si="9" ref="K74:N75">K156</f>
        <v>474.48</v>
      </c>
      <c r="L74" s="50">
        <f t="shared" si="9"/>
        <v>2500</v>
      </c>
      <c r="M74" s="50">
        <f t="shared" si="9"/>
        <v>2500</v>
      </c>
      <c r="N74" s="50">
        <f t="shared" si="9"/>
        <v>1236.39</v>
      </c>
      <c r="O74" s="62">
        <f>N74/K74*100</f>
        <v>260.5778958017198</v>
      </c>
      <c r="P74" s="50">
        <f>N74/M74*100</f>
        <v>49.455600000000004</v>
      </c>
    </row>
    <row r="75" spans="3:16" s="32" customFormat="1" ht="12.75" customHeight="1">
      <c r="C75" s="37">
        <v>3434</v>
      </c>
      <c r="D75" s="39"/>
      <c r="E75" s="119" t="s">
        <v>48</v>
      </c>
      <c r="F75" s="119"/>
      <c r="G75" s="119"/>
      <c r="H75" s="119"/>
      <c r="I75" s="119"/>
      <c r="K75" s="50">
        <f t="shared" si="9"/>
        <v>0</v>
      </c>
      <c r="L75" s="50">
        <f t="shared" si="9"/>
        <v>500</v>
      </c>
      <c r="M75" s="50">
        <f t="shared" si="9"/>
        <v>500</v>
      </c>
      <c r="N75" s="50">
        <f t="shared" si="9"/>
        <v>0</v>
      </c>
      <c r="O75" s="62">
        <v>0</v>
      </c>
      <c r="P75" s="50">
        <f>N75/M75*100</f>
        <v>0</v>
      </c>
    </row>
    <row r="76" spans="3:16" s="32" customFormat="1" ht="12.75" customHeight="1">
      <c r="C76" s="37"/>
      <c r="D76" s="39"/>
      <c r="E76" s="158"/>
      <c r="F76" s="158"/>
      <c r="G76" s="158"/>
      <c r="H76" s="158"/>
      <c r="I76" s="158"/>
      <c r="K76" s="50"/>
      <c r="L76" s="50"/>
      <c r="M76" s="50"/>
      <c r="N76" s="50"/>
      <c r="O76" s="50"/>
      <c r="P76" s="50"/>
    </row>
    <row r="77" spans="1:16" s="1" customFormat="1" ht="12.75" customHeight="1">
      <c r="A77" s="90">
        <v>4</v>
      </c>
      <c r="B77" s="90"/>
      <c r="C77" s="90"/>
      <c r="D77" s="90"/>
      <c r="E77" s="137" t="s">
        <v>66</v>
      </c>
      <c r="F77" s="137"/>
      <c r="G77" s="137"/>
      <c r="H77" s="137"/>
      <c r="I77" s="137"/>
      <c r="J77" s="137"/>
      <c r="K77" s="91">
        <f>SUM(K79)</f>
        <v>17583.870000000003</v>
      </c>
      <c r="L77" s="91">
        <f>SUM(L79)</f>
        <v>39000</v>
      </c>
      <c r="M77" s="91">
        <f>SUM(M79)</f>
        <v>39000</v>
      </c>
      <c r="N77" s="91">
        <f>SUM(N79)</f>
        <v>14862.14</v>
      </c>
      <c r="O77" s="93">
        <f>N77/K77*100</f>
        <v>84.52143925085886</v>
      </c>
      <c r="P77" s="91">
        <f>N77/M77*100</f>
        <v>38.10805128205128</v>
      </c>
    </row>
    <row r="78" spans="1:16" ht="12.75" customHeight="1">
      <c r="A78" s="6"/>
      <c r="B78" s="1"/>
      <c r="C78" s="1"/>
      <c r="D78" s="1"/>
      <c r="E78" s="127"/>
      <c r="F78" s="127"/>
      <c r="G78" s="127"/>
      <c r="H78" s="127"/>
      <c r="I78" s="127"/>
      <c r="J78" s="1"/>
      <c r="K78" s="13"/>
      <c r="L78" s="13"/>
      <c r="M78" s="13"/>
      <c r="N78" s="13"/>
      <c r="O78" s="13"/>
      <c r="P78" s="13"/>
    </row>
    <row r="79" spans="1:16" s="32" customFormat="1" ht="12.75" customHeight="1">
      <c r="A79" s="85">
        <v>42</v>
      </c>
      <c r="B79" s="86" t="s">
        <v>1</v>
      </c>
      <c r="C79" s="86"/>
      <c r="D79" s="86"/>
      <c r="E79" s="130" t="s">
        <v>67</v>
      </c>
      <c r="F79" s="130"/>
      <c r="G79" s="130"/>
      <c r="H79" s="130"/>
      <c r="I79" s="130"/>
      <c r="J79" s="130"/>
      <c r="K79" s="87">
        <f>SUM(K81)</f>
        <v>17583.870000000003</v>
      </c>
      <c r="L79" s="87">
        <f>SUM(L81)</f>
        <v>39000</v>
      </c>
      <c r="M79" s="87">
        <f>SUM(M81)</f>
        <v>39000</v>
      </c>
      <c r="N79" s="87">
        <f>SUM(N81)</f>
        <v>14862.14</v>
      </c>
      <c r="O79" s="84">
        <f>N79/K79*100</f>
        <v>84.52143925085886</v>
      </c>
      <c r="P79" s="87">
        <f>N79/M79*100</f>
        <v>38.10805128205128</v>
      </c>
    </row>
    <row r="80" spans="3:16" s="32" customFormat="1" ht="12.75" customHeight="1">
      <c r="C80" s="37"/>
      <c r="D80" s="39"/>
      <c r="E80" s="119"/>
      <c r="F80" s="119"/>
      <c r="G80" s="119"/>
      <c r="H80" s="119"/>
      <c r="I80" s="119"/>
      <c r="J80" s="119"/>
      <c r="K80" s="50"/>
      <c r="L80" s="50"/>
      <c r="M80" s="50"/>
      <c r="N80" s="50"/>
      <c r="O80" s="64"/>
      <c r="P80" s="50"/>
    </row>
    <row r="81" spans="2:16" s="32" customFormat="1" ht="12.75" customHeight="1">
      <c r="B81" s="38">
        <v>422</v>
      </c>
      <c r="E81" s="131" t="s">
        <v>68</v>
      </c>
      <c r="F81" s="131"/>
      <c r="G81" s="131"/>
      <c r="H81" s="131"/>
      <c r="I81" s="131"/>
      <c r="K81" s="55">
        <f>SUM(K82:K85)</f>
        <v>17583.870000000003</v>
      </c>
      <c r="L81" s="55">
        <f>SUM(L82:L85)</f>
        <v>39000</v>
      </c>
      <c r="M81" s="55">
        <f>SUM(M82:M85)</f>
        <v>39000</v>
      </c>
      <c r="N81" s="55">
        <f>SUM(N82:N85)</f>
        <v>14862.14</v>
      </c>
      <c r="O81" s="63">
        <f>N81/K81*100</f>
        <v>84.52143925085886</v>
      </c>
      <c r="P81" s="55">
        <f>N81/M81*100</f>
        <v>38.10805128205128</v>
      </c>
    </row>
    <row r="82" spans="2:16" s="32" customFormat="1" ht="12.75" customHeight="1">
      <c r="B82" s="38"/>
      <c r="C82" s="37">
        <v>4221</v>
      </c>
      <c r="E82" s="138" t="s">
        <v>75</v>
      </c>
      <c r="F82" s="138"/>
      <c r="G82" s="138"/>
      <c r="H82" s="138"/>
      <c r="I82" s="138"/>
      <c r="K82" s="50">
        <f aca="true" t="shared" si="10" ref="K82:N85">K164</f>
        <v>9368.75</v>
      </c>
      <c r="L82" s="50">
        <f t="shared" si="10"/>
        <v>5000</v>
      </c>
      <c r="M82" s="50">
        <f t="shared" si="10"/>
        <v>5000</v>
      </c>
      <c r="N82" s="50">
        <f t="shared" si="10"/>
        <v>7803.15</v>
      </c>
      <c r="O82" s="62">
        <f>N82/K82*100</f>
        <v>83.28912608405604</v>
      </c>
      <c r="P82" s="50">
        <f>N82/M82*100</f>
        <v>156.063</v>
      </c>
    </row>
    <row r="83" spans="1:16" s="76" customFormat="1" ht="12.75" customHeight="1">
      <c r="A83" s="32"/>
      <c r="B83" s="32"/>
      <c r="C83" s="37">
        <v>4222</v>
      </c>
      <c r="D83" s="53"/>
      <c r="E83" s="119" t="s">
        <v>99</v>
      </c>
      <c r="F83" s="119"/>
      <c r="G83" s="119"/>
      <c r="H83" s="119"/>
      <c r="I83" s="119"/>
      <c r="J83" s="32"/>
      <c r="K83" s="50">
        <f t="shared" si="10"/>
        <v>0</v>
      </c>
      <c r="L83" s="50">
        <f t="shared" si="10"/>
        <v>4000</v>
      </c>
      <c r="M83" s="50">
        <f t="shared" si="10"/>
        <v>4000</v>
      </c>
      <c r="N83" s="50">
        <f t="shared" si="10"/>
        <v>2139</v>
      </c>
      <c r="O83" s="64">
        <v>0</v>
      </c>
      <c r="P83" s="50">
        <f>N83/M83*100</f>
        <v>53.474999999999994</v>
      </c>
    </row>
    <row r="84" spans="1:16" s="76" customFormat="1" ht="12.75" customHeight="1">
      <c r="A84" s="32"/>
      <c r="B84" s="32"/>
      <c r="C84" s="37">
        <v>4226</v>
      </c>
      <c r="D84" s="53"/>
      <c r="E84" s="119" t="s">
        <v>100</v>
      </c>
      <c r="F84" s="119"/>
      <c r="G84" s="119"/>
      <c r="H84" s="119"/>
      <c r="I84" s="119"/>
      <c r="J84" s="32"/>
      <c r="K84" s="50">
        <f t="shared" si="10"/>
        <v>0</v>
      </c>
      <c r="L84" s="50">
        <f t="shared" si="10"/>
        <v>10000</v>
      </c>
      <c r="M84" s="50">
        <f t="shared" si="10"/>
        <v>10000</v>
      </c>
      <c r="N84" s="50">
        <f t="shared" si="10"/>
        <v>0</v>
      </c>
      <c r="O84" s="64">
        <v>0</v>
      </c>
      <c r="P84" s="50">
        <f>N84/M84*100</f>
        <v>0</v>
      </c>
    </row>
    <row r="85" spans="3:16" s="32" customFormat="1" ht="12.75" customHeight="1">
      <c r="C85" s="37">
        <v>4227</v>
      </c>
      <c r="E85" s="119" t="s">
        <v>82</v>
      </c>
      <c r="F85" s="119"/>
      <c r="G85" s="119"/>
      <c r="H85" s="119"/>
      <c r="I85" s="119"/>
      <c r="K85" s="50">
        <f t="shared" si="10"/>
        <v>8215.12</v>
      </c>
      <c r="L85" s="50">
        <f t="shared" si="10"/>
        <v>20000</v>
      </c>
      <c r="M85" s="50">
        <f t="shared" si="10"/>
        <v>20000</v>
      </c>
      <c r="N85" s="50">
        <f t="shared" si="10"/>
        <v>4919.99</v>
      </c>
      <c r="O85" s="62">
        <f>N85/K85*100</f>
        <v>59.889447750002425</v>
      </c>
      <c r="P85" s="50">
        <f>N85/M85*100</f>
        <v>24.59995</v>
      </c>
    </row>
    <row r="86" spans="3:16" s="32" customFormat="1" ht="12.75" customHeight="1">
      <c r="C86" s="37"/>
      <c r="E86" s="37"/>
      <c r="F86" s="37"/>
      <c r="G86" s="37"/>
      <c r="H86" s="37"/>
      <c r="I86" s="37"/>
      <c r="K86" s="50"/>
      <c r="L86" s="50"/>
      <c r="M86" s="50"/>
      <c r="N86" s="50"/>
      <c r="O86" s="50"/>
      <c r="P86" s="50"/>
    </row>
    <row r="87" spans="1:16" s="32" customFormat="1" ht="12.75" customHeight="1">
      <c r="A87" s="153" t="s">
        <v>107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22"/>
      <c r="M87" s="22"/>
      <c r="N87"/>
      <c r="O87"/>
      <c r="P87"/>
    </row>
    <row r="88" spans="1:16" s="32" customFormat="1" ht="9" customHeight="1">
      <c r="A88" s="23"/>
      <c r="B88" s="23"/>
      <c r="C88" s="23"/>
      <c r="D88" s="23"/>
      <c r="E88" s="122"/>
      <c r="F88" s="122"/>
      <c r="G88" s="122"/>
      <c r="H88" s="122"/>
      <c r="I88" s="122"/>
      <c r="J88" s="24"/>
      <c r="K88" s="24"/>
      <c r="L88" s="24"/>
      <c r="M88" s="24"/>
      <c r="N88" s="24"/>
      <c r="O88" s="24"/>
      <c r="P88" s="24"/>
    </row>
    <row r="89" spans="1:16" s="32" customFormat="1" ht="12.75" customHeight="1">
      <c r="A89" s="94">
        <v>9</v>
      </c>
      <c r="B89" s="95"/>
      <c r="C89" s="95"/>
      <c r="D89" s="95"/>
      <c r="E89" s="123" t="s">
        <v>108</v>
      </c>
      <c r="F89" s="123"/>
      <c r="G89" s="123"/>
      <c r="H89" s="123"/>
      <c r="I89" s="123"/>
      <c r="J89" s="96"/>
      <c r="K89" s="93">
        <f>SUM(K91)</f>
        <v>0</v>
      </c>
      <c r="L89" s="93">
        <f>SUM(L91)</f>
        <v>0</v>
      </c>
      <c r="M89" s="93">
        <f>SUM(M91)</f>
        <v>0</v>
      </c>
      <c r="N89" s="93">
        <f>SUM(N91)</f>
        <v>11593.82</v>
      </c>
      <c r="O89" s="93">
        <v>0</v>
      </c>
      <c r="P89" s="93">
        <v>0</v>
      </c>
    </row>
    <row r="90" spans="1:16" s="32" customFormat="1" ht="9" customHeight="1">
      <c r="A90" s="21"/>
      <c r="B90" s="27"/>
      <c r="C90" s="27"/>
      <c r="D90" s="27"/>
      <c r="E90" s="124"/>
      <c r="F90" s="124"/>
      <c r="G90" s="124"/>
      <c r="H90" s="124"/>
      <c r="I90" s="124"/>
      <c r="J90" s="28"/>
      <c r="K90" s="31"/>
      <c r="L90" s="31"/>
      <c r="M90" s="31"/>
      <c r="N90" s="31"/>
      <c r="O90" s="31"/>
      <c r="P90" s="31"/>
    </row>
    <row r="91" spans="1:16" s="32" customFormat="1" ht="12.75" customHeight="1">
      <c r="A91" s="81">
        <v>92</v>
      </c>
      <c r="B91" s="82"/>
      <c r="C91" s="82"/>
      <c r="D91" s="82"/>
      <c r="E91" s="120" t="s">
        <v>109</v>
      </c>
      <c r="F91" s="120"/>
      <c r="G91" s="120"/>
      <c r="H91" s="120"/>
      <c r="I91" s="120"/>
      <c r="J91" s="83"/>
      <c r="K91" s="84">
        <f>K93</f>
        <v>0</v>
      </c>
      <c r="L91" s="84">
        <f>L93</f>
        <v>0</v>
      </c>
      <c r="M91" s="84">
        <f>M93</f>
        <v>0</v>
      </c>
      <c r="N91" s="84">
        <f>N93</f>
        <v>11593.82</v>
      </c>
      <c r="O91" s="84">
        <v>0</v>
      </c>
      <c r="P91" s="84">
        <v>0</v>
      </c>
    </row>
    <row r="92" spans="1:16" s="32" customFormat="1" ht="9" customHeight="1">
      <c r="A92" s="33"/>
      <c r="B92" s="33"/>
      <c r="C92" s="33"/>
      <c r="D92" s="33"/>
      <c r="E92" s="121"/>
      <c r="F92" s="121"/>
      <c r="G92" s="121"/>
      <c r="H92" s="121"/>
      <c r="I92" s="121"/>
      <c r="J92" s="35"/>
      <c r="K92" s="62"/>
      <c r="L92" s="62"/>
      <c r="M92" s="62"/>
      <c r="N92" s="62"/>
      <c r="O92" s="62"/>
      <c r="P92" s="62"/>
    </row>
    <row r="93" spans="1:16" s="32" customFormat="1" ht="12.75" customHeight="1">
      <c r="A93" s="33"/>
      <c r="B93" s="36">
        <v>922</v>
      </c>
      <c r="C93" s="36"/>
      <c r="D93" s="36"/>
      <c r="E93" s="156" t="s">
        <v>110</v>
      </c>
      <c r="F93" s="156"/>
      <c r="G93" s="156"/>
      <c r="H93" s="156"/>
      <c r="I93" s="156"/>
      <c r="J93" s="35"/>
      <c r="K93" s="63">
        <f>K94</f>
        <v>0</v>
      </c>
      <c r="L93" s="63">
        <f>L94</f>
        <v>0</v>
      </c>
      <c r="M93" s="63">
        <f>M94</f>
        <v>0</v>
      </c>
      <c r="N93" s="63">
        <f>N94</f>
        <v>11593.82</v>
      </c>
      <c r="O93" s="63">
        <v>0</v>
      </c>
      <c r="P93" s="63">
        <v>0</v>
      </c>
    </row>
    <row r="94" spans="1:16" s="32" customFormat="1" ht="12.75" customHeight="1">
      <c r="A94" s="33"/>
      <c r="B94" s="33"/>
      <c r="C94" s="34">
        <v>9221</v>
      </c>
      <c r="D94" s="33"/>
      <c r="E94" s="121" t="s">
        <v>111</v>
      </c>
      <c r="F94" s="121"/>
      <c r="G94" s="121"/>
      <c r="H94" s="121"/>
      <c r="I94" s="121"/>
      <c r="J94" s="35"/>
      <c r="K94" s="64">
        <v>0</v>
      </c>
      <c r="L94" s="64">
        <v>0</v>
      </c>
      <c r="M94" s="64">
        <v>0</v>
      </c>
      <c r="N94" s="64">
        <v>11593.82</v>
      </c>
      <c r="O94" s="79">
        <v>0</v>
      </c>
      <c r="P94" s="64">
        <v>0</v>
      </c>
    </row>
    <row r="95" spans="1:16" ht="3.75" customHeight="1">
      <c r="A95" s="33"/>
      <c r="B95" s="33"/>
      <c r="C95" s="33"/>
      <c r="D95" s="33"/>
      <c r="E95" s="121"/>
      <c r="F95" s="121"/>
      <c r="G95" s="121"/>
      <c r="H95" s="121"/>
      <c r="I95" s="121"/>
      <c r="J95" s="35"/>
      <c r="K95" s="62"/>
      <c r="L95" s="62"/>
      <c r="M95" s="62"/>
      <c r="N95" s="62"/>
      <c r="O95" s="62"/>
      <c r="P95" s="62"/>
    </row>
    <row r="96" spans="1:13" ht="12.75" customHeight="1">
      <c r="A96" s="140" t="s">
        <v>47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t="3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1:16" ht="9" customHeight="1">
      <c r="A98" s="72"/>
      <c r="B98" s="9"/>
      <c r="C98" s="9"/>
      <c r="D98" s="9"/>
      <c r="E98" s="9"/>
      <c r="F98" s="9"/>
      <c r="G98" s="9"/>
      <c r="H98" s="9"/>
      <c r="I98" s="9"/>
      <c r="J98" s="9"/>
      <c r="K98" s="54"/>
      <c r="L98" s="54"/>
      <c r="M98" s="54"/>
      <c r="N98" s="54"/>
      <c r="O98" s="54"/>
      <c r="P98" s="54"/>
    </row>
    <row r="99" spans="1:16" s="1" customFormat="1" ht="12.75" customHeight="1">
      <c r="A99" s="10"/>
      <c r="B99" s="9"/>
      <c r="C99" s="151" t="s">
        <v>84</v>
      </c>
      <c r="D99" s="151"/>
      <c r="E99" s="109"/>
      <c r="F99" s="109"/>
      <c r="G99" s="109"/>
      <c r="H99" s="109"/>
      <c r="I99" s="109"/>
      <c r="J99" s="8"/>
      <c r="K99" s="11">
        <f>K101</f>
        <v>305344.72</v>
      </c>
      <c r="L99" s="11">
        <f>L101</f>
        <v>1222500</v>
      </c>
      <c r="M99" s="11">
        <f>M101</f>
        <v>1222500</v>
      </c>
      <c r="N99" s="11">
        <f>N101</f>
        <v>521338.20999999996</v>
      </c>
      <c r="O99" s="75">
        <f>N99/K99*100</f>
        <v>170.73758799562674</v>
      </c>
      <c r="P99" s="11">
        <f>N99/M99*100</f>
        <v>42.645252351738236</v>
      </c>
    </row>
    <row r="100" spans="1:16" s="1" customFormat="1" ht="9" customHeight="1">
      <c r="A100" s="9"/>
      <c r="B100" s="8"/>
      <c r="C100" s="9"/>
      <c r="D100" s="9"/>
      <c r="E100" s="9"/>
      <c r="F100" s="9"/>
      <c r="G100" s="9"/>
      <c r="H100" s="9"/>
      <c r="I100" s="9"/>
      <c r="J100" s="9"/>
      <c r="K100" s="14"/>
      <c r="L100" s="14"/>
      <c r="M100" s="14"/>
      <c r="N100" s="14"/>
      <c r="O100" s="14"/>
      <c r="P100" s="14"/>
    </row>
    <row r="101" spans="1:16" s="1" customFormat="1" ht="12.75" customHeight="1">
      <c r="A101" s="92"/>
      <c r="B101" s="139" t="s">
        <v>86</v>
      </c>
      <c r="C101" s="139"/>
      <c r="D101" s="139"/>
      <c r="E101" s="139"/>
      <c r="F101" s="139"/>
      <c r="G101" s="139"/>
      <c r="H101" s="139"/>
      <c r="I101" s="139"/>
      <c r="J101" s="92"/>
      <c r="K101" s="93">
        <f>SUM(K103)</f>
        <v>305344.72</v>
      </c>
      <c r="L101" s="93">
        <f>SUM(L103)</f>
        <v>1222500</v>
      </c>
      <c r="M101" s="93">
        <f>SUM(M103)</f>
        <v>1222500</v>
      </c>
      <c r="N101" s="93">
        <f>SUM(N103)</f>
        <v>521338.20999999996</v>
      </c>
      <c r="O101" s="91">
        <f>N101/K101*100</f>
        <v>170.73758799562674</v>
      </c>
      <c r="P101" s="91">
        <f>N101/M101*100</f>
        <v>42.645252351738236</v>
      </c>
    </row>
    <row r="102" spans="1:16" ht="6" customHeight="1">
      <c r="A102" s="30"/>
      <c r="B102" s="29"/>
      <c r="C102" s="29"/>
      <c r="D102" s="29"/>
      <c r="E102" s="29"/>
      <c r="F102" s="29"/>
      <c r="G102" s="29"/>
      <c r="H102" s="29"/>
      <c r="I102" s="29"/>
      <c r="J102" s="30"/>
      <c r="K102" s="31"/>
      <c r="L102" s="31"/>
      <c r="M102" s="31"/>
      <c r="N102" s="31"/>
      <c r="O102" s="31"/>
      <c r="P102" s="31"/>
    </row>
    <row r="103" spans="1:16" s="32" customFormat="1" ht="12.75" customHeight="1">
      <c r="A103" s="41"/>
      <c r="B103" s="161" t="s">
        <v>28</v>
      </c>
      <c r="C103" s="162"/>
      <c r="D103" s="162"/>
      <c r="E103" s="132" t="s">
        <v>59</v>
      </c>
      <c r="F103" s="136"/>
      <c r="G103" s="136"/>
      <c r="H103" s="136"/>
      <c r="I103" s="136"/>
      <c r="J103" s="42"/>
      <c r="K103" s="49">
        <f>SUM(K105)</f>
        <v>305344.72</v>
      </c>
      <c r="L103" s="49">
        <f>SUM(L105)</f>
        <v>1222500</v>
      </c>
      <c r="M103" s="49">
        <f>SUM(M105)</f>
        <v>1222500</v>
      </c>
      <c r="N103" s="49">
        <f>SUM(N105)</f>
        <v>521338.20999999996</v>
      </c>
      <c r="O103" s="63">
        <f>N103/K103*100</f>
        <v>170.73758799562674</v>
      </c>
      <c r="P103" s="55">
        <f>N103/M103*100</f>
        <v>42.645252351738236</v>
      </c>
    </row>
    <row r="104" spans="1:16" s="32" customFormat="1" ht="9" customHeight="1">
      <c r="A104" s="43"/>
      <c r="B104" s="129"/>
      <c r="C104" s="131"/>
      <c r="D104" s="131"/>
      <c r="E104" s="119"/>
      <c r="F104" s="119"/>
      <c r="G104" s="119"/>
      <c r="H104" s="119"/>
      <c r="I104" s="119"/>
      <c r="J104" s="43"/>
      <c r="K104" s="56"/>
      <c r="L104" s="56"/>
      <c r="M104" s="56"/>
      <c r="N104" s="56"/>
      <c r="O104" s="56"/>
      <c r="P104" s="56"/>
    </row>
    <row r="105" spans="1:16" s="32" customFormat="1" ht="12.75" customHeight="1">
      <c r="A105" s="43"/>
      <c r="B105" s="159" t="s">
        <v>29</v>
      </c>
      <c r="C105" s="160"/>
      <c r="D105" s="160"/>
      <c r="E105" s="44" t="s">
        <v>71</v>
      </c>
      <c r="F105" s="157" t="s">
        <v>55</v>
      </c>
      <c r="G105" s="136"/>
      <c r="H105" s="136"/>
      <c r="I105" s="136"/>
      <c r="J105" s="45"/>
      <c r="K105" s="57">
        <f>SUM(K106+K119)</f>
        <v>305344.72</v>
      </c>
      <c r="L105" s="57">
        <f>SUM(L106+L119)</f>
        <v>1222500</v>
      </c>
      <c r="M105" s="57">
        <f>SUM(M106+M119)</f>
        <v>1222500</v>
      </c>
      <c r="N105" s="57">
        <f>SUM(N106+N119)</f>
        <v>521338.20999999996</v>
      </c>
      <c r="O105" s="63">
        <f>N105/K105*100</f>
        <v>170.73758799562674</v>
      </c>
      <c r="P105" s="55">
        <f>N105/M105*100</f>
        <v>42.645252351738236</v>
      </c>
    </row>
    <row r="106" spans="1:16" s="32" customFormat="1" ht="12.75" customHeight="1">
      <c r="A106" s="43"/>
      <c r="B106" s="129" t="s">
        <v>30</v>
      </c>
      <c r="C106" s="131"/>
      <c r="D106" s="131"/>
      <c r="E106" s="46" t="s">
        <v>72</v>
      </c>
      <c r="F106" s="135" t="s">
        <v>58</v>
      </c>
      <c r="G106" s="136"/>
      <c r="H106" s="136"/>
      <c r="I106" s="136"/>
      <c r="J106" s="43"/>
      <c r="K106" s="56">
        <f>K108</f>
        <v>152343.44999999998</v>
      </c>
      <c r="L106" s="56">
        <f>L108</f>
        <v>750000</v>
      </c>
      <c r="M106" s="56">
        <f>M108</f>
        <v>750000</v>
      </c>
      <c r="N106" s="56">
        <f>N108</f>
        <v>325150.35</v>
      </c>
      <c r="O106" s="64">
        <f>N106/K106*100</f>
        <v>213.4324449131223</v>
      </c>
      <c r="P106" s="50">
        <f>N106/M106*100</f>
        <v>43.353379999999994</v>
      </c>
    </row>
    <row r="107" spans="1:16" s="32" customFormat="1" ht="12.75" customHeight="1">
      <c r="A107" s="43"/>
      <c r="B107" s="42" t="s">
        <v>31</v>
      </c>
      <c r="C107" s="43"/>
      <c r="D107" s="43"/>
      <c r="E107" s="157" t="s">
        <v>62</v>
      </c>
      <c r="F107" s="136"/>
      <c r="G107" s="136"/>
      <c r="H107" s="136"/>
      <c r="I107" s="136"/>
      <c r="J107" s="43"/>
      <c r="K107" s="56"/>
      <c r="L107" s="56"/>
      <c r="M107" s="56"/>
      <c r="N107" s="56"/>
      <c r="O107" s="56"/>
      <c r="P107" s="56"/>
    </row>
    <row r="108" spans="1:16" s="32" customFormat="1" ht="12.75" customHeight="1">
      <c r="A108" s="81">
        <v>31</v>
      </c>
      <c r="B108" s="82" t="s">
        <v>1</v>
      </c>
      <c r="C108" s="82"/>
      <c r="D108" s="82"/>
      <c r="E108" s="120" t="s">
        <v>2</v>
      </c>
      <c r="F108" s="120"/>
      <c r="G108" s="120"/>
      <c r="H108" s="120"/>
      <c r="I108" s="120"/>
      <c r="J108" s="82"/>
      <c r="K108" s="84">
        <f>K110+K113+K116</f>
        <v>152343.44999999998</v>
      </c>
      <c r="L108" s="84">
        <f>L110+L113+L116</f>
        <v>750000</v>
      </c>
      <c r="M108" s="84">
        <f>M110+M113+M116</f>
        <v>750000</v>
      </c>
      <c r="N108" s="84">
        <f>N110+N113+N116</f>
        <v>325150.35</v>
      </c>
      <c r="O108" s="84">
        <f>N108/K108*100</f>
        <v>213.4324449131223</v>
      </c>
      <c r="P108" s="87">
        <f>N108/M108*100</f>
        <v>43.353379999999994</v>
      </c>
    </row>
    <row r="109" spans="1:16" s="32" customFormat="1" ht="9.75" customHeight="1">
      <c r="A109" s="36"/>
      <c r="B109" s="43"/>
      <c r="C109" s="43"/>
      <c r="D109" s="43"/>
      <c r="E109" s="126"/>
      <c r="F109" s="126"/>
      <c r="G109" s="126"/>
      <c r="H109" s="126"/>
      <c r="I109" s="126"/>
      <c r="J109" s="43"/>
      <c r="K109" s="56"/>
      <c r="L109" s="56"/>
      <c r="M109" s="56"/>
      <c r="N109" s="56"/>
      <c r="O109" s="56"/>
      <c r="P109" s="56"/>
    </row>
    <row r="110" spans="1:16" s="32" customFormat="1" ht="12.75" customHeight="1">
      <c r="A110" s="43"/>
      <c r="B110" s="42">
        <v>311</v>
      </c>
      <c r="C110" s="43"/>
      <c r="D110" s="43"/>
      <c r="E110" s="129" t="s">
        <v>32</v>
      </c>
      <c r="F110" s="129"/>
      <c r="G110" s="129"/>
      <c r="H110" s="129"/>
      <c r="I110" s="129"/>
      <c r="J110" s="43"/>
      <c r="K110" s="49">
        <f>K111</f>
        <v>138038.9</v>
      </c>
      <c r="L110" s="49">
        <f>L111</f>
        <v>620000</v>
      </c>
      <c r="M110" s="49">
        <f>M111</f>
        <v>620000</v>
      </c>
      <c r="N110" s="49">
        <f>N111</f>
        <v>280300.23</v>
      </c>
      <c r="O110" s="63">
        <f>N110/K110*100</f>
        <v>203.0588696374718</v>
      </c>
      <c r="P110" s="55">
        <f>N110/M110*100</f>
        <v>45.209714516129026</v>
      </c>
    </row>
    <row r="111" spans="1:16" s="32" customFormat="1" ht="12.75" customHeight="1">
      <c r="A111" s="43"/>
      <c r="B111" s="43"/>
      <c r="C111" s="43">
        <v>3111</v>
      </c>
      <c r="D111" s="48" t="s">
        <v>60</v>
      </c>
      <c r="E111" s="126" t="s">
        <v>33</v>
      </c>
      <c r="F111" s="126"/>
      <c r="G111" s="126"/>
      <c r="H111" s="126"/>
      <c r="I111" s="126"/>
      <c r="J111" s="43"/>
      <c r="K111" s="50">
        <v>138038.9</v>
      </c>
      <c r="L111" s="50">
        <v>620000</v>
      </c>
      <c r="M111" s="50">
        <v>620000</v>
      </c>
      <c r="N111" s="50">
        <v>280300.23</v>
      </c>
      <c r="O111" s="64">
        <f>N111/K111*100</f>
        <v>203.0588696374718</v>
      </c>
      <c r="P111" s="50">
        <f>N111/M111*100</f>
        <v>45.209714516129026</v>
      </c>
    </row>
    <row r="112" spans="1:16" s="32" customFormat="1" ht="9.75" customHeight="1">
      <c r="A112" s="43"/>
      <c r="B112" s="43"/>
      <c r="C112" s="43"/>
      <c r="D112" s="48"/>
      <c r="E112" s="126"/>
      <c r="F112" s="126"/>
      <c r="G112" s="126"/>
      <c r="H112" s="126"/>
      <c r="I112" s="126"/>
      <c r="J112" s="43"/>
      <c r="K112" s="56"/>
      <c r="L112" s="56"/>
      <c r="M112" s="56"/>
      <c r="N112" s="56"/>
      <c r="O112" s="56"/>
      <c r="P112" s="56"/>
    </row>
    <row r="113" spans="1:16" s="32" customFormat="1" ht="12.75" customHeight="1">
      <c r="A113" s="43"/>
      <c r="B113" s="42">
        <v>312</v>
      </c>
      <c r="C113" s="43"/>
      <c r="D113" s="48"/>
      <c r="E113" s="129" t="s">
        <v>3</v>
      </c>
      <c r="F113" s="129"/>
      <c r="G113" s="129"/>
      <c r="H113" s="129"/>
      <c r="I113" s="129"/>
      <c r="J113" s="43"/>
      <c r="K113" s="49">
        <f>K114</f>
        <v>1050</v>
      </c>
      <c r="L113" s="49">
        <f>L114</f>
        <v>70000</v>
      </c>
      <c r="M113" s="49">
        <f>M114</f>
        <v>70000</v>
      </c>
      <c r="N113" s="49">
        <f>N114</f>
        <v>22800</v>
      </c>
      <c r="O113" s="63">
        <f>N113/K113*100</f>
        <v>2171.4285714285716</v>
      </c>
      <c r="P113" s="55">
        <f>N113/M113*100</f>
        <v>32.57142857142858</v>
      </c>
    </row>
    <row r="114" spans="1:16" s="32" customFormat="1" ht="12.75" customHeight="1">
      <c r="A114" s="43"/>
      <c r="B114" s="43"/>
      <c r="C114" s="43">
        <v>3121</v>
      </c>
      <c r="D114" s="48" t="s">
        <v>60</v>
      </c>
      <c r="E114" s="126" t="s">
        <v>3</v>
      </c>
      <c r="F114" s="126"/>
      <c r="G114" s="126"/>
      <c r="H114" s="126"/>
      <c r="I114" s="126"/>
      <c r="J114" s="43"/>
      <c r="K114" s="50">
        <v>1050</v>
      </c>
      <c r="L114" s="50">
        <v>70000</v>
      </c>
      <c r="M114" s="50">
        <v>70000</v>
      </c>
      <c r="N114" s="50">
        <v>22800</v>
      </c>
      <c r="O114" s="64">
        <f>N114/K114*100</f>
        <v>2171.4285714285716</v>
      </c>
      <c r="P114" s="50">
        <f>N114/M114*100</f>
        <v>32.57142857142858</v>
      </c>
    </row>
    <row r="115" spans="1:16" s="32" customFormat="1" ht="9.75" customHeight="1">
      <c r="A115" s="43"/>
      <c r="B115" s="43"/>
      <c r="C115" s="43"/>
      <c r="D115" s="48"/>
      <c r="E115" s="126"/>
      <c r="F115" s="126"/>
      <c r="G115" s="126"/>
      <c r="H115" s="126"/>
      <c r="I115" s="126"/>
      <c r="J115" s="43"/>
      <c r="K115" s="56"/>
      <c r="L115" s="56"/>
      <c r="M115" s="56"/>
      <c r="N115" s="56"/>
      <c r="O115" s="56"/>
      <c r="P115" s="56"/>
    </row>
    <row r="116" spans="1:16" s="32" customFormat="1" ht="12.75" customHeight="1">
      <c r="A116" s="43"/>
      <c r="B116" s="42">
        <v>313</v>
      </c>
      <c r="C116" s="43"/>
      <c r="D116" s="48"/>
      <c r="E116" s="129" t="s">
        <v>4</v>
      </c>
      <c r="F116" s="129"/>
      <c r="G116" s="129"/>
      <c r="H116" s="129"/>
      <c r="I116" s="129"/>
      <c r="J116" s="43"/>
      <c r="K116" s="49">
        <f>SUM(K117:K117)</f>
        <v>13254.55</v>
      </c>
      <c r="L116" s="49">
        <f>SUM(L117:L117)</f>
        <v>60000</v>
      </c>
      <c r="M116" s="49">
        <f>SUM(M117:M117)</f>
        <v>60000</v>
      </c>
      <c r="N116" s="49">
        <f>SUM(N117:N117)</f>
        <v>22050.12</v>
      </c>
      <c r="O116" s="63">
        <f>N116/K116*100</f>
        <v>166.35887299078428</v>
      </c>
      <c r="P116" s="55">
        <f>N116/M116*100</f>
        <v>36.7502</v>
      </c>
    </row>
    <row r="117" spans="1:16" s="32" customFormat="1" ht="12.75" customHeight="1">
      <c r="A117" s="43"/>
      <c r="B117" s="43"/>
      <c r="C117" s="43">
        <v>3132</v>
      </c>
      <c r="D117" s="48" t="s">
        <v>60</v>
      </c>
      <c r="E117" s="126" t="s">
        <v>24</v>
      </c>
      <c r="F117" s="126"/>
      <c r="G117" s="126"/>
      <c r="H117" s="126"/>
      <c r="I117" s="126"/>
      <c r="J117" s="43"/>
      <c r="K117" s="50">
        <v>13254.55</v>
      </c>
      <c r="L117" s="50">
        <v>60000</v>
      </c>
      <c r="M117" s="50">
        <v>60000</v>
      </c>
      <c r="N117" s="50">
        <v>22050.12</v>
      </c>
      <c r="O117" s="64">
        <f>N117/K117*100</f>
        <v>166.35887299078428</v>
      </c>
      <c r="P117" s="50">
        <f>N117/M117*100</f>
        <v>36.7502</v>
      </c>
    </row>
    <row r="118" spans="1:16" s="32" customFormat="1" ht="9" customHeight="1">
      <c r="A118" s="43"/>
      <c r="B118" s="43"/>
      <c r="C118" s="43"/>
      <c r="D118" s="48"/>
      <c r="E118" s="126"/>
      <c r="F118" s="126"/>
      <c r="G118" s="126"/>
      <c r="H118" s="126"/>
      <c r="I118" s="126"/>
      <c r="J118" s="43"/>
      <c r="K118" s="56"/>
      <c r="L118" s="56"/>
      <c r="M118" s="56"/>
      <c r="N118" s="56"/>
      <c r="O118" s="56"/>
      <c r="P118" s="56"/>
    </row>
    <row r="119" spans="1:16" s="32" customFormat="1" ht="12.75" customHeight="1">
      <c r="A119" s="43"/>
      <c r="B119" s="152" t="s">
        <v>73</v>
      </c>
      <c r="C119" s="136"/>
      <c r="D119" s="136"/>
      <c r="E119" s="136"/>
      <c r="F119" s="136"/>
      <c r="G119" s="136"/>
      <c r="H119" s="136"/>
      <c r="I119" s="136"/>
      <c r="J119" s="43"/>
      <c r="K119" s="56">
        <f>SUM(K121+K153+K159)</f>
        <v>153001.27</v>
      </c>
      <c r="L119" s="56">
        <f>SUM(L121+L153+L159)</f>
        <v>472500</v>
      </c>
      <c r="M119" s="56">
        <f>SUM(M121+M153+M159)</f>
        <v>472500</v>
      </c>
      <c r="N119" s="56">
        <f>SUM(N121+N153+N159)</f>
        <v>196187.86</v>
      </c>
      <c r="O119" s="64">
        <f>N119/K119*100</f>
        <v>128.2262951150667</v>
      </c>
      <c r="P119" s="50">
        <f>N119/M119*100</f>
        <v>41.52124021164021</v>
      </c>
    </row>
    <row r="120" spans="1:16" s="32" customFormat="1" ht="12.75" customHeight="1">
      <c r="A120" s="43"/>
      <c r="B120" s="132" t="s">
        <v>103</v>
      </c>
      <c r="C120" s="133"/>
      <c r="D120" s="133"/>
      <c r="E120" s="133"/>
      <c r="F120" s="133"/>
      <c r="G120" s="133"/>
      <c r="H120" s="133"/>
      <c r="I120" s="133"/>
      <c r="J120" s="43"/>
      <c r="K120" s="56"/>
      <c r="L120" s="56"/>
      <c r="M120" s="56"/>
      <c r="N120" s="56"/>
      <c r="O120" s="56"/>
      <c r="P120" s="56"/>
    </row>
    <row r="121" spans="1:16" s="32" customFormat="1" ht="12.75" customHeight="1">
      <c r="A121" s="81">
        <v>32</v>
      </c>
      <c r="B121" s="82"/>
      <c r="C121" s="82"/>
      <c r="D121" s="82"/>
      <c r="E121" s="120" t="s">
        <v>5</v>
      </c>
      <c r="F121" s="120"/>
      <c r="G121" s="120"/>
      <c r="H121" s="120"/>
      <c r="I121" s="120"/>
      <c r="J121" s="82"/>
      <c r="K121" s="84">
        <f>K123+K129+K137+K147</f>
        <v>134942.91999999998</v>
      </c>
      <c r="L121" s="84">
        <f>L123+L129+L137+L147</f>
        <v>430500</v>
      </c>
      <c r="M121" s="84">
        <f>M123+M129+M137+M147</f>
        <v>430500</v>
      </c>
      <c r="N121" s="84">
        <f>N123+N129+N137+N147</f>
        <v>180089.33</v>
      </c>
      <c r="O121" s="84">
        <f>N121/K121*100</f>
        <v>133.45593084839132</v>
      </c>
      <c r="P121" s="87">
        <f>N121/M121*100</f>
        <v>41.832596980255516</v>
      </c>
    </row>
    <row r="122" spans="1:16" s="32" customFormat="1" ht="9" customHeight="1">
      <c r="A122" s="36"/>
      <c r="B122" s="43"/>
      <c r="C122" s="43"/>
      <c r="D122" s="43"/>
      <c r="E122" s="126"/>
      <c r="F122" s="126"/>
      <c r="G122" s="126"/>
      <c r="H122" s="126"/>
      <c r="I122" s="126"/>
      <c r="J122" s="43"/>
      <c r="K122" s="56"/>
      <c r="L122" s="56"/>
      <c r="M122" s="56"/>
      <c r="N122" s="56"/>
      <c r="O122" s="56"/>
      <c r="P122" s="56"/>
    </row>
    <row r="123" spans="1:16" s="32" customFormat="1" ht="12.75" customHeight="1">
      <c r="A123" s="43"/>
      <c r="B123" s="42">
        <v>321</v>
      </c>
      <c r="C123" s="43"/>
      <c r="D123" s="43"/>
      <c r="E123" s="129" t="s">
        <v>6</v>
      </c>
      <c r="F123" s="129"/>
      <c r="G123" s="129"/>
      <c r="H123" s="129"/>
      <c r="I123" s="129"/>
      <c r="J123" s="43"/>
      <c r="K123" s="49">
        <f>SUM(K124:K127)</f>
        <v>8500</v>
      </c>
      <c r="L123" s="49">
        <f>SUM(L124:L127)</f>
        <v>43000</v>
      </c>
      <c r="M123" s="49">
        <f>SUM(M124:M127)</f>
        <v>43000</v>
      </c>
      <c r="N123" s="49">
        <f>SUM(N124:N127)</f>
        <v>13762</v>
      </c>
      <c r="O123" s="63">
        <f>N123/K123*100</f>
        <v>161.90588235294118</v>
      </c>
      <c r="P123" s="55">
        <f>N123/M123*100</f>
        <v>32.0046511627907</v>
      </c>
    </row>
    <row r="124" spans="1:16" s="32" customFormat="1" ht="12.75" customHeight="1">
      <c r="A124" s="43"/>
      <c r="B124" s="43"/>
      <c r="C124" s="43">
        <v>3211</v>
      </c>
      <c r="D124" s="48" t="s">
        <v>60</v>
      </c>
      <c r="E124" s="126" t="s">
        <v>7</v>
      </c>
      <c r="F124" s="126"/>
      <c r="G124" s="126"/>
      <c r="H124" s="126"/>
      <c r="I124" s="126"/>
      <c r="J124" s="43"/>
      <c r="K124" s="50">
        <v>550</v>
      </c>
      <c r="L124" s="77">
        <v>5000</v>
      </c>
      <c r="M124" s="77">
        <v>5000</v>
      </c>
      <c r="N124" s="50">
        <v>0</v>
      </c>
      <c r="O124" s="64">
        <f>N124/K124*100</f>
        <v>0</v>
      </c>
      <c r="P124" s="50">
        <f>N124/M124*100</f>
        <v>0</v>
      </c>
    </row>
    <row r="125" spans="1:16" s="32" customFormat="1" ht="12.75" customHeight="1">
      <c r="A125" s="43"/>
      <c r="B125" s="43"/>
      <c r="C125" s="43">
        <v>3212</v>
      </c>
      <c r="D125" s="48" t="s">
        <v>60</v>
      </c>
      <c r="E125" s="126" t="s">
        <v>56</v>
      </c>
      <c r="F125" s="126"/>
      <c r="G125" s="126"/>
      <c r="H125" s="126"/>
      <c r="I125" s="126"/>
      <c r="J125" s="43"/>
      <c r="K125" s="50">
        <v>7400</v>
      </c>
      <c r="L125" s="77">
        <v>30000</v>
      </c>
      <c r="M125" s="77">
        <v>30000</v>
      </c>
      <c r="N125" s="50">
        <v>10550</v>
      </c>
      <c r="O125" s="64">
        <f>N125/K125*100</f>
        <v>142.56756756756758</v>
      </c>
      <c r="P125" s="50">
        <f>N125/M125*100</f>
        <v>35.16666666666667</v>
      </c>
    </row>
    <row r="126" spans="1:16" s="32" customFormat="1" ht="12.75" customHeight="1">
      <c r="A126" s="43"/>
      <c r="B126" s="43"/>
      <c r="C126" s="43">
        <v>3213</v>
      </c>
      <c r="D126" s="48" t="s">
        <v>60</v>
      </c>
      <c r="E126" s="126" t="s">
        <v>8</v>
      </c>
      <c r="F126" s="126"/>
      <c r="G126" s="126"/>
      <c r="H126" s="126"/>
      <c r="I126" s="126"/>
      <c r="J126" s="43"/>
      <c r="K126" s="56">
        <v>550</v>
      </c>
      <c r="L126" s="78">
        <v>3000</v>
      </c>
      <c r="M126" s="78">
        <v>3000</v>
      </c>
      <c r="N126" s="56">
        <v>0</v>
      </c>
      <c r="O126" s="64">
        <f>N126/K126*100</f>
        <v>0</v>
      </c>
      <c r="P126" s="50">
        <f>N126/M126*100</f>
        <v>0</v>
      </c>
    </row>
    <row r="127" spans="1:16" s="76" customFormat="1" ht="12.75" customHeight="1">
      <c r="A127" s="32"/>
      <c r="B127" s="32"/>
      <c r="C127" s="32">
        <v>3214</v>
      </c>
      <c r="D127" s="53" t="s">
        <v>60</v>
      </c>
      <c r="E127" s="119" t="s">
        <v>96</v>
      </c>
      <c r="F127" s="119"/>
      <c r="G127" s="119"/>
      <c r="H127" s="119"/>
      <c r="I127" s="119"/>
      <c r="J127" s="32"/>
      <c r="K127" s="50">
        <v>0</v>
      </c>
      <c r="L127" s="77">
        <v>5000</v>
      </c>
      <c r="M127" s="77">
        <v>5000</v>
      </c>
      <c r="N127" s="50">
        <v>3212</v>
      </c>
      <c r="O127" s="64">
        <v>0</v>
      </c>
      <c r="P127" s="50">
        <f>N127/M127*100</f>
        <v>64.24</v>
      </c>
    </row>
    <row r="128" spans="1:16" s="32" customFormat="1" ht="9" customHeight="1">
      <c r="A128" s="43"/>
      <c r="B128" s="43"/>
      <c r="C128" s="43"/>
      <c r="D128" s="48"/>
      <c r="E128" s="126"/>
      <c r="F128" s="126"/>
      <c r="G128" s="126"/>
      <c r="H128" s="126"/>
      <c r="I128" s="126"/>
      <c r="J128" s="43"/>
      <c r="K128" s="56"/>
      <c r="L128" s="56"/>
      <c r="M128" s="56"/>
      <c r="N128" s="56"/>
      <c r="O128" s="56"/>
      <c r="P128" s="56"/>
    </row>
    <row r="129" spans="1:16" s="32" customFormat="1" ht="12.75" customHeight="1">
      <c r="A129" s="43"/>
      <c r="B129" s="42">
        <v>322</v>
      </c>
      <c r="C129" s="43"/>
      <c r="D129" s="48"/>
      <c r="E129" s="129" t="s">
        <v>9</v>
      </c>
      <c r="F129" s="129"/>
      <c r="G129" s="129"/>
      <c r="H129" s="129"/>
      <c r="I129" s="129"/>
      <c r="J129" s="43"/>
      <c r="K129" s="49">
        <f>SUM(K130:K135)</f>
        <v>80304.49</v>
      </c>
      <c r="L129" s="49">
        <f>SUM(L130:L135)</f>
        <v>175000</v>
      </c>
      <c r="M129" s="49">
        <f>SUM(M130:M135)</f>
        <v>175000</v>
      </c>
      <c r="N129" s="49">
        <f>SUM(N130:N135)</f>
        <v>90959.34999999999</v>
      </c>
      <c r="O129" s="63">
        <f aca="true" t="shared" si="11" ref="O129:O135">N129/K129*100</f>
        <v>113.26807504785845</v>
      </c>
      <c r="P129" s="55">
        <f>N129/M129*100</f>
        <v>51.976771428571425</v>
      </c>
    </row>
    <row r="130" spans="1:16" s="32" customFormat="1" ht="12.75" customHeight="1">
      <c r="A130" s="43"/>
      <c r="B130" s="43"/>
      <c r="C130" s="43">
        <v>3221</v>
      </c>
      <c r="D130" s="48" t="s">
        <v>60</v>
      </c>
      <c r="E130" s="126" t="s">
        <v>23</v>
      </c>
      <c r="F130" s="126"/>
      <c r="G130" s="126"/>
      <c r="H130" s="126"/>
      <c r="I130" s="126"/>
      <c r="J130" s="43"/>
      <c r="K130" s="50">
        <v>13588.72</v>
      </c>
      <c r="L130" s="77">
        <v>60000</v>
      </c>
      <c r="M130" s="77">
        <v>60000</v>
      </c>
      <c r="N130" s="50">
        <v>26325.67</v>
      </c>
      <c r="O130" s="64">
        <f t="shared" si="11"/>
        <v>193.73178636398424</v>
      </c>
      <c r="P130" s="50">
        <f aca="true" t="shared" si="12" ref="P130:P135">N130/M130*100</f>
        <v>43.87611666666666</v>
      </c>
    </row>
    <row r="131" spans="1:16" s="32" customFormat="1" ht="12.75" customHeight="1">
      <c r="A131" s="43"/>
      <c r="B131" s="43"/>
      <c r="C131" s="43">
        <v>3222</v>
      </c>
      <c r="D131" s="48" t="s">
        <v>97</v>
      </c>
      <c r="E131" s="126" t="s">
        <v>54</v>
      </c>
      <c r="F131" s="126"/>
      <c r="G131" s="126"/>
      <c r="H131" s="126"/>
      <c r="I131" s="126"/>
      <c r="J131" s="43"/>
      <c r="K131" s="50">
        <v>21651.74</v>
      </c>
      <c r="L131" s="77">
        <v>100000</v>
      </c>
      <c r="M131" s="77">
        <v>100000</v>
      </c>
      <c r="N131" s="50">
        <v>44527.83</v>
      </c>
      <c r="O131" s="64">
        <f t="shared" si="11"/>
        <v>205.654741835991</v>
      </c>
      <c r="P131" s="50">
        <f t="shared" si="12"/>
        <v>44.52783</v>
      </c>
    </row>
    <row r="132" spans="1:16" s="32" customFormat="1" ht="12.75" customHeight="1">
      <c r="A132" s="43"/>
      <c r="B132" s="43"/>
      <c r="C132" s="43">
        <v>3223</v>
      </c>
      <c r="D132" s="48" t="s">
        <v>60</v>
      </c>
      <c r="E132" s="126" t="s">
        <v>26</v>
      </c>
      <c r="F132" s="126"/>
      <c r="G132" s="126"/>
      <c r="H132" s="126"/>
      <c r="I132" s="126"/>
      <c r="J132" s="43"/>
      <c r="K132" s="56">
        <v>128.04</v>
      </c>
      <c r="L132" s="78">
        <v>1000</v>
      </c>
      <c r="M132" s="78">
        <v>1000</v>
      </c>
      <c r="N132" s="56">
        <v>136.7</v>
      </c>
      <c r="O132" s="64">
        <f t="shared" si="11"/>
        <v>106.76351140268665</v>
      </c>
      <c r="P132" s="50">
        <f t="shared" si="12"/>
        <v>13.669999999999998</v>
      </c>
    </row>
    <row r="133" spans="1:16" s="32" customFormat="1" ht="12.75" customHeight="1">
      <c r="A133" s="43"/>
      <c r="B133" s="43"/>
      <c r="C133" s="43">
        <v>3224</v>
      </c>
      <c r="D133" s="48" t="s">
        <v>60</v>
      </c>
      <c r="E133" s="126" t="s">
        <v>123</v>
      </c>
      <c r="F133" s="126"/>
      <c r="G133" s="126"/>
      <c r="H133" s="126"/>
      <c r="I133" s="126"/>
      <c r="J133" s="43"/>
      <c r="K133" s="50">
        <v>1488.68</v>
      </c>
      <c r="L133" s="77">
        <v>3000</v>
      </c>
      <c r="M133" s="77">
        <v>3000</v>
      </c>
      <c r="N133" s="50">
        <v>740.06</v>
      </c>
      <c r="O133" s="64">
        <f t="shared" si="11"/>
        <v>49.71249697718784</v>
      </c>
      <c r="P133" s="50">
        <f t="shared" si="12"/>
        <v>24.668666666666663</v>
      </c>
    </row>
    <row r="134" spans="1:16" s="32" customFormat="1" ht="12.75" customHeight="1">
      <c r="A134" s="43"/>
      <c r="B134" s="43"/>
      <c r="C134" s="43">
        <v>3225</v>
      </c>
      <c r="D134" s="48" t="s">
        <v>60</v>
      </c>
      <c r="E134" s="126" t="s">
        <v>124</v>
      </c>
      <c r="F134" s="126"/>
      <c r="G134" s="126"/>
      <c r="H134" s="126"/>
      <c r="I134" s="126"/>
      <c r="J134" s="43"/>
      <c r="K134" s="56">
        <v>40971.68</v>
      </c>
      <c r="L134" s="78">
        <v>10000</v>
      </c>
      <c r="M134" s="78">
        <v>10000</v>
      </c>
      <c r="N134" s="56">
        <v>19054.1</v>
      </c>
      <c r="O134" s="64">
        <f t="shared" si="11"/>
        <v>46.50553748345198</v>
      </c>
      <c r="P134" s="50">
        <f t="shared" si="12"/>
        <v>190.541</v>
      </c>
    </row>
    <row r="135" spans="1:16" s="32" customFormat="1" ht="12.75" customHeight="1">
      <c r="A135" s="43"/>
      <c r="B135" s="43"/>
      <c r="C135" s="43">
        <v>3227</v>
      </c>
      <c r="D135" s="48" t="s">
        <v>60</v>
      </c>
      <c r="E135" s="125" t="s">
        <v>45</v>
      </c>
      <c r="F135" s="125"/>
      <c r="G135" s="125"/>
      <c r="H135" s="125"/>
      <c r="I135" s="125"/>
      <c r="J135" s="43"/>
      <c r="K135" s="50">
        <v>2475.63</v>
      </c>
      <c r="L135" s="77">
        <v>1000</v>
      </c>
      <c r="M135" s="77">
        <v>1000</v>
      </c>
      <c r="N135" s="50">
        <v>174.99</v>
      </c>
      <c r="O135" s="64">
        <f t="shared" si="11"/>
        <v>7.068503774796718</v>
      </c>
      <c r="P135" s="50">
        <f t="shared" si="12"/>
        <v>17.499000000000002</v>
      </c>
    </row>
    <row r="136" spans="1:16" s="32" customFormat="1" ht="9" customHeight="1">
      <c r="A136" s="43"/>
      <c r="B136" s="43"/>
      <c r="C136" s="43"/>
      <c r="D136" s="48"/>
      <c r="E136" s="125"/>
      <c r="F136" s="125"/>
      <c r="G136" s="125"/>
      <c r="H136" s="125"/>
      <c r="I136" s="125"/>
      <c r="J136" s="43"/>
      <c r="K136" s="50"/>
      <c r="L136" s="50"/>
      <c r="M136" s="50"/>
      <c r="N136" s="50"/>
      <c r="O136" s="64"/>
      <c r="P136" s="50"/>
    </row>
    <row r="137" spans="1:16" s="32" customFormat="1" ht="12.75" customHeight="1">
      <c r="A137" s="43"/>
      <c r="B137" s="42">
        <v>323</v>
      </c>
      <c r="C137" s="43"/>
      <c r="D137" s="48"/>
      <c r="E137" s="129" t="s">
        <v>125</v>
      </c>
      <c r="F137" s="129"/>
      <c r="G137" s="129"/>
      <c r="H137" s="129"/>
      <c r="I137" s="129"/>
      <c r="J137" s="43"/>
      <c r="K137" s="49">
        <f>SUM(K138:K145)</f>
        <v>44922.31</v>
      </c>
      <c r="L137" s="49">
        <f>SUM(L138:L145)</f>
        <v>188200</v>
      </c>
      <c r="M137" s="49">
        <f>SUM(M138:M145)</f>
        <v>188200</v>
      </c>
      <c r="N137" s="49">
        <f>SUM(N138:N145)</f>
        <v>72127.99</v>
      </c>
      <c r="O137" s="63">
        <f>N137/K137*100</f>
        <v>160.56162294414514</v>
      </c>
      <c r="P137" s="55">
        <f>N137/M137*100</f>
        <v>38.32518065887354</v>
      </c>
    </row>
    <row r="138" spans="1:16" s="32" customFormat="1" ht="12.75" customHeight="1">
      <c r="A138" s="43"/>
      <c r="B138" s="43"/>
      <c r="C138" s="43">
        <v>3231</v>
      </c>
      <c r="D138" s="48" t="s">
        <v>60</v>
      </c>
      <c r="E138" s="126" t="s">
        <v>126</v>
      </c>
      <c r="F138" s="126"/>
      <c r="G138" s="126"/>
      <c r="H138" s="126"/>
      <c r="I138" s="126"/>
      <c r="J138" s="43"/>
      <c r="K138" s="50">
        <v>440.7</v>
      </c>
      <c r="L138" s="77">
        <v>3000</v>
      </c>
      <c r="M138" s="77">
        <v>3000</v>
      </c>
      <c r="N138" s="50">
        <v>1098.68</v>
      </c>
      <c r="O138" s="64">
        <f>N138/K138*100</f>
        <v>249.30338098479692</v>
      </c>
      <c r="P138" s="50">
        <f aca="true" t="shared" si="13" ref="P138:P145">N138/M138*100</f>
        <v>36.62266666666667</v>
      </c>
    </row>
    <row r="139" spans="1:16" s="32" customFormat="1" ht="12.75" customHeight="1">
      <c r="A139" s="43"/>
      <c r="B139" s="43"/>
      <c r="C139" s="43">
        <v>3232</v>
      </c>
      <c r="D139" s="48" t="s">
        <v>60</v>
      </c>
      <c r="E139" s="126" t="s">
        <v>127</v>
      </c>
      <c r="F139" s="126"/>
      <c r="G139" s="126"/>
      <c r="H139" s="126"/>
      <c r="I139" s="126"/>
      <c r="J139" s="43"/>
      <c r="K139" s="50">
        <v>6386.25</v>
      </c>
      <c r="L139" s="77">
        <v>10000</v>
      </c>
      <c r="M139" s="77">
        <v>10000</v>
      </c>
      <c r="N139" s="50">
        <v>0</v>
      </c>
      <c r="O139" s="64">
        <f aca="true" t="shared" si="14" ref="O139:O145">N139/K139*100</f>
        <v>0</v>
      </c>
      <c r="P139" s="50">
        <f t="shared" si="13"/>
        <v>0</v>
      </c>
    </row>
    <row r="140" spans="1:16" s="32" customFormat="1" ht="12.75" customHeight="1">
      <c r="A140" s="43"/>
      <c r="B140" s="43"/>
      <c r="C140" s="43">
        <v>3234</v>
      </c>
      <c r="D140" s="48" t="s">
        <v>60</v>
      </c>
      <c r="E140" s="126" t="s">
        <v>57</v>
      </c>
      <c r="F140" s="126"/>
      <c r="G140" s="126"/>
      <c r="H140" s="126"/>
      <c r="I140" s="126"/>
      <c r="J140" s="43"/>
      <c r="K140" s="56">
        <v>3854.81</v>
      </c>
      <c r="L140" s="78">
        <v>20000</v>
      </c>
      <c r="M140" s="78">
        <v>20000</v>
      </c>
      <c r="N140" s="56">
        <v>6573.22</v>
      </c>
      <c r="O140" s="64">
        <f t="shared" si="14"/>
        <v>170.51994780546903</v>
      </c>
      <c r="P140" s="50">
        <f t="shared" si="13"/>
        <v>32.8661</v>
      </c>
    </row>
    <row r="141" spans="1:16" s="76" customFormat="1" ht="12.75" customHeight="1">
      <c r="A141" s="32"/>
      <c r="B141" s="32"/>
      <c r="C141" s="32">
        <v>3235</v>
      </c>
      <c r="D141" s="53" t="s">
        <v>60</v>
      </c>
      <c r="E141" s="119" t="s">
        <v>101</v>
      </c>
      <c r="F141" s="119"/>
      <c r="G141" s="119"/>
      <c r="H141" s="119"/>
      <c r="I141" s="119"/>
      <c r="J141" s="32"/>
      <c r="K141" s="50">
        <v>0</v>
      </c>
      <c r="L141" s="77">
        <v>0</v>
      </c>
      <c r="M141" s="77">
        <v>0</v>
      </c>
      <c r="N141" s="50">
        <v>543.98</v>
      </c>
      <c r="O141" s="64">
        <v>0</v>
      </c>
      <c r="P141" s="50">
        <v>0</v>
      </c>
    </row>
    <row r="142" spans="1:16" s="32" customFormat="1" ht="12.75" customHeight="1">
      <c r="A142" s="43"/>
      <c r="B142" s="43"/>
      <c r="C142" s="43">
        <v>3236</v>
      </c>
      <c r="D142" s="48" t="s">
        <v>60</v>
      </c>
      <c r="E142" s="126" t="s">
        <v>25</v>
      </c>
      <c r="F142" s="126"/>
      <c r="G142" s="126"/>
      <c r="H142" s="126"/>
      <c r="I142" s="126"/>
      <c r="J142" s="43"/>
      <c r="K142" s="50">
        <v>2020</v>
      </c>
      <c r="L142" s="77">
        <v>5000</v>
      </c>
      <c r="M142" s="77">
        <v>5000</v>
      </c>
      <c r="N142" s="50">
        <v>4142.2</v>
      </c>
      <c r="O142" s="64">
        <f t="shared" si="14"/>
        <v>205.05940594059405</v>
      </c>
      <c r="P142" s="50">
        <f t="shared" si="13"/>
        <v>82.844</v>
      </c>
    </row>
    <row r="143" spans="1:16" s="32" customFormat="1" ht="12.75" customHeight="1">
      <c r="A143" s="51"/>
      <c r="B143" s="43"/>
      <c r="C143" s="52">
        <v>3237</v>
      </c>
      <c r="D143" s="48" t="s">
        <v>60</v>
      </c>
      <c r="E143" s="126" t="s">
        <v>120</v>
      </c>
      <c r="F143" s="126"/>
      <c r="G143" s="126"/>
      <c r="H143" s="126"/>
      <c r="I143" s="126"/>
      <c r="J143" s="43"/>
      <c r="K143" s="56">
        <v>30174.55</v>
      </c>
      <c r="L143" s="78">
        <v>140000</v>
      </c>
      <c r="M143" s="78">
        <v>140000</v>
      </c>
      <c r="N143" s="56">
        <v>59032.41</v>
      </c>
      <c r="O143" s="64">
        <f t="shared" si="14"/>
        <v>195.6364220841736</v>
      </c>
      <c r="P143" s="50">
        <f t="shared" si="13"/>
        <v>42.16600714285715</v>
      </c>
    </row>
    <row r="144" spans="1:16" s="76" customFormat="1" ht="12.75" customHeight="1">
      <c r="A144" s="32"/>
      <c r="B144" s="32"/>
      <c r="C144" s="39">
        <v>3238</v>
      </c>
      <c r="D144" s="53" t="s">
        <v>60</v>
      </c>
      <c r="E144" s="119" t="s">
        <v>121</v>
      </c>
      <c r="F144" s="119"/>
      <c r="G144" s="119"/>
      <c r="H144" s="119"/>
      <c r="I144" s="119"/>
      <c r="J144" s="32"/>
      <c r="K144" s="50">
        <v>0</v>
      </c>
      <c r="L144" s="77">
        <v>200</v>
      </c>
      <c r="M144" s="77">
        <v>200</v>
      </c>
      <c r="N144" s="50">
        <v>62.5</v>
      </c>
      <c r="O144" s="64">
        <v>0</v>
      </c>
      <c r="P144" s="50">
        <f>N144/M144*100</f>
        <v>31.25</v>
      </c>
    </row>
    <row r="145" spans="1:16" s="32" customFormat="1" ht="12.75" customHeight="1">
      <c r="A145" s="43"/>
      <c r="B145" s="43"/>
      <c r="C145" s="52">
        <v>3239</v>
      </c>
      <c r="D145" s="48" t="s">
        <v>60</v>
      </c>
      <c r="E145" s="126" t="s">
        <v>128</v>
      </c>
      <c r="F145" s="126"/>
      <c r="G145" s="126"/>
      <c r="H145" s="126"/>
      <c r="I145" s="126"/>
      <c r="J145" s="43"/>
      <c r="K145" s="56">
        <v>2046</v>
      </c>
      <c r="L145" s="78">
        <v>10000</v>
      </c>
      <c r="M145" s="78">
        <v>10000</v>
      </c>
      <c r="N145" s="56">
        <v>675</v>
      </c>
      <c r="O145" s="64">
        <f t="shared" si="14"/>
        <v>32.99120234604106</v>
      </c>
      <c r="P145" s="50">
        <f t="shared" si="13"/>
        <v>6.75</v>
      </c>
    </row>
    <row r="146" spans="1:16" s="32" customFormat="1" ht="12.75" customHeight="1">
      <c r="A146" s="43"/>
      <c r="B146" s="43"/>
      <c r="C146" s="52"/>
      <c r="D146" s="48"/>
      <c r="E146" s="126"/>
      <c r="F146" s="126"/>
      <c r="G146" s="126"/>
      <c r="H146" s="126"/>
      <c r="I146" s="126"/>
      <c r="J146" s="43"/>
      <c r="K146" s="56"/>
      <c r="L146" s="56"/>
      <c r="M146" s="56"/>
      <c r="N146" s="56"/>
      <c r="O146" s="64"/>
      <c r="P146" s="56"/>
    </row>
    <row r="147" spans="1:16" s="32" customFormat="1" ht="12.75" customHeight="1">
      <c r="A147" s="43"/>
      <c r="B147" s="42">
        <v>329</v>
      </c>
      <c r="C147" s="52"/>
      <c r="D147" s="48"/>
      <c r="E147" s="129" t="s">
        <v>129</v>
      </c>
      <c r="F147" s="129"/>
      <c r="G147" s="129"/>
      <c r="H147" s="129"/>
      <c r="I147" s="129"/>
      <c r="J147" s="43"/>
      <c r="K147" s="49">
        <f>SUM(K148:K151)</f>
        <v>1216.1200000000001</v>
      </c>
      <c r="L147" s="49">
        <f>SUM(L148:L151)</f>
        <v>24300</v>
      </c>
      <c r="M147" s="49">
        <f>SUM(M148:M151)</f>
        <v>24300</v>
      </c>
      <c r="N147" s="49">
        <f>SUM(N148:N151)</f>
        <v>3239.99</v>
      </c>
      <c r="O147" s="63">
        <f>N147/K147*100</f>
        <v>266.42025458014007</v>
      </c>
      <c r="P147" s="55">
        <f>N147/M147*100</f>
        <v>13.33329218106996</v>
      </c>
    </row>
    <row r="148" spans="1:16" s="32" customFormat="1" ht="12.75" customHeight="1">
      <c r="A148" s="43"/>
      <c r="B148" s="42"/>
      <c r="C148" s="52">
        <v>3292</v>
      </c>
      <c r="D148" s="48" t="s">
        <v>60</v>
      </c>
      <c r="E148" s="126" t="s">
        <v>69</v>
      </c>
      <c r="F148" s="126"/>
      <c r="G148" s="126"/>
      <c r="H148" s="126"/>
      <c r="I148" s="126"/>
      <c r="J148" s="43"/>
      <c r="K148" s="56">
        <v>0</v>
      </c>
      <c r="L148" s="78">
        <v>10000</v>
      </c>
      <c r="M148" s="78">
        <v>10000</v>
      </c>
      <c r="N148" s="56">
        <v>884.52</v>
      </c>
      <c r="O148" s="64">
        <v>0</v>
      </c>
      <c r="P148" s="50">
        <f>N148/M148*100</f>
        <v>8.8452</v>
      </c>
    </row>
    <row r="149" spans="1:16" s="32" customFormat="1" ht="12.75" customHeight="1">
      <c r="A149" s="43"/>
      <c r="B149" s="43"/>
      <c r="C149" s="52">
        <v>3293</v>
      </c>
      <c r="D149" s="48" t="s">
        <v>60</v>
      </c>
      <c r="E149" s="126" t="s">
        <v>130</v>
      </c>
      <c r="F149" s="126"/>
      <c r="G149" s="126"/>
      <c r="H149" s="126"/>
      <c r="I149" s="126"/>
      <c r="J149" s="43"/>
      <c r="K149" s="50">
        <v>58.99</v>
      </c>
      <c r="L149" s="77">
        <v>4000</v>
      </c>
      <c r="M149" s="77">
        <v>4000</v>
      </c>
      <c r="N149" s="50">
        <v>1108.68</v>
      </c>
      <c r="O149" s="64">
        <f>N149/K149*100</f>
        <v>1879.437192744533</v>
      </c>
      <c r="P149" s="50">
        <f>N149/M149*100</f>
        <v>27.717000000000002</v>
      </c>
    </row>
    <row r="150" spans="1:16" s="76" customFormat="1" ht="12.75" customHeight="1">
      <c r="A150" s="32"/>
      <c r="B150" s="32"/>
      <c r="C150" s="39">
        <v>3295</v>
      </c>
      <c r="D150" s="53" t="s">
        <v>60</v>
      </c>
      <c r="E150" s="119" t="s">
        <v>98</v>
      </c>
      <c r="F150" s="119"/>
      <c r="G150" s="119"/>
      <c r="H150" s="119"/>
      <c r="I150" s="119"/>
      <c r="J150" s="32"/>
      <c r="K150" s="50">
        <v>0</v>
      </c>
      <c r="L150" s="77">
        <v>300</v>
      </c>
      <c r="M150" s="77">
        <v>300</v>
      </c>
      <c r="N150" s="50">
        <v>0</v>
      </c>
      <c r="O150" s="64">
        <v>0</v>
      </c>
      <c r="P150" s="50">
        <f>N150/M150*100</f>
        <v>0</v>
      </c>
    </row>
    <row r="151" spans="1:16" s="32" customFormat="1" ht="12.75" customHeight="1">
      <c r="A151" s="43"/>
      <c r="B151" s="43"/>
      <c r="C151" s="52">
        <v>3299</v>
      </c>
      <c r="D151" s="48" t="s">
        <v>60</v>
      </c>
      <c r="E151" s="126" t="s">
        <v>129</v>
      </c>
      <c r="F151" s="126"/>
      <c r="G151" s="126"/>
      <c r="H151" s="126"/>
      <c r="I151" s="126"/>
      <c r="J151" s="43"/>
      <c r="K151" s="50">
        <v>1157.13</v>
      </c>
      <c r="L151" s="77">
        <v>10000</v>
      </c>
      <c r="M151" s="77">
        <v>10000</v>
      </c>
      <c r="N151" s="50">
        <v>1246.79</v>
      </c>
      <c r="O151" s="64">
        <f>N151/K151*100</f>
        <v>107.74848115596345</v>
      </c>
      <c r="P151" s="50">
        <f>N151/M151*100</f>
        <v>12.4679</v>
      </c>
    </row>
    <row r="152" spans="1:16" s="32" customFormat="1" ht="12.75" customHeight="1">
      <c r="A152" s="43"/>
      <c r="B152" s="43"/>
      <c r="C152" s="43"/>
      <c r="D152" s="43"/>
      <c r="E152" s="126"/>
      <c r="F152" s="126"/>
      <c r="G152" s="126"/>
      <c r="H152" s="126"/>
      <c r="I152" s="126"/>
      <c r="J152" s="43"/>
      <c r="K152" s="56"/>
      <c r="L152" s="56"/>
      <c r="M152" s="56"/>
      <c r="N152" s="56"/>
      <c r="O152" s="64"/>
      <c r="P152" s="56"/>
    </row>
    <row r="153" spans="1:16" s="32" customFormat="1" ht="12.75" customHeight="1">
      <c r="A153" s="81">
        <v>34</v>
      </c>
      <c r="B153" s="82"/>
      <c r="C153" s="82"/>
      <c r="D153" s="82"/>
      <c r="E153" s="120" t="s">
        <v>131</v>
      </c>
      <c r="F153" s="120"/>
      <c r="G153" s="120"/>
      <c r="H153" s="120"/>
      <c r="I153" s="120"/>
      <c r="J153" s="82"/>
      <c r="K153" s="84">
        <f>K155</f>
        <v>474.48</v>
      </c>
      <c r="L153" s="84">
        <f>L155</f>
        <v>3000</v>
      </c>
      <c r="M153" s="84">
        <f>M155</f>
        <v>3000</v>
      </c>
      <c r="N153" s="84">
        <f>N155</f>
        <v>1236.39</v>
      </c>
      <c r="O153" s="84">
        <f>N153/K153*100</f>
        <v>260.5778958017198</v>
      </c>
      <c r="P153" s="87">
        <f>N153/M153*100</f>
        <v>41.21300000000001</v>
      </c>
    </row>
    <row r="154" spans="1:16" s="32" customFormat="1" ht="12.75" customHeight="1">
      <c r="A154" s="36"/>
      <c r="B154" s="43"/>
      <c r="C154" s="43"/>
      <c r="D154" s="43"/>
      <c r="E154" s="126"/>
      <c r="F154" s="126"/>
      <c r="G154" s="126"/>
      <c r="H154" s="126"/>
      <c r="I154" s="126"/>
      <c r="J154" s="43"/>
      <c r="K154" s="56"/>
      <c r="L154" s="56"/>
      <c r="M154" s="56"/>
      <c r="N154" s="56"/>
      <c r="O154" s="56"/>
      <c r="P154" s="56"/>
    </row>
    <row r="155" spans="1:16" s="32" customFormat="1" ht="12.75" customHeight="1">
      <c r="A155" s="43"/>
      <c r="B155" s="42">
        <v>343</v>
      </c>
      <c r="C155" s="47"/>
      <c r="D155" s="48"/>
      <c r="E155" s="129" t="s">
        <v>132</v>
      </c>
      <c r="F155" s="129"/>
      <c r="G155" s="129"/>
      <c r="H155" s="129"/>
      <c r="I155" s="129"/>
      <c r="J155" s="43"/>
      <c r="K155" s="49">
        <f>SUM(K156+K157)</f>
        <v>474.48</v>
      </c>
      <c r="L155" s="49">
        <f>SUM(L156+L157)</f>
        <v>3000</v>
      </c>
      <c r="M155" s="49">
        <f>SUM(M156+M157)</f>
        <v>3000</v>
      </c>
      <c r="N155" s="49">
        <f>SUM(N156+N157)</f>
        <v>1236.39</v>
      </c>
      <c r="O155" s="63">
        <f>N155/K155*100</f>
        <v>260.5778958017198</v>
      </c>
      <c r="P155" s="55">
        <f>N155/M155*100</f>
        <v>41.21300000000001</v>
      </c>
    </row>
    <row r="156" spans="1:16" s="32" customFormat="1" ht="12.75" customHeight="1">
      <c r="A156" s="43"/>
      <c r="B156" s="43"/>
      <c r="C156" s="52">
        <v>3431</v>
      </c>
      <c r="D156" s="48" t="s">
        <v>60</v>
      </c>
      <c r="E156" s="126" t="s">
        <v>122</v>
      </c>
      <c r="F156" s="126"/>
      <c r="G156" s="126"/>
      <c r="H156" s="126"/>
      <c r="I156" s="126"/>
      <c r="J156" s="43"/>
      <c r="K156" s="56">
        <v>474.48</v>
      </c>
      <c r="L156" s="78">
        <v>2500</v>
      </c>
      <c r="M156" s="78">
        <v>2500</v>
      </c>
      <c r="N156" s="56">
        <v>1236.39</v>
      </c>
      <c r="O156" s="64">
        <f>N156/K156*100</f>
        <v>260.5778958017198</v>
      </c>
      <c r="P156" s="50">
        <f>N156/M156*100</f>
        <v>49.455600000000004</v>
      </c>
    </row>
    <row r="157" spans="1:16" s="32" customFormat="1" ht="12.75" customHeight="1">
      <c r="A157" s="43"/>
      <c r="B157" s="43"/>
      <c r="C157" s="52">
        <v>3434</v>
      </c>
      <c r="D157" s="48" t="s">
        <v>60</v>
      </c>
      <c r="E157" s="126" t="s">
        <v>48</v>
      </c>
      <c r="F157" s="126"/>
      <c r="G157" s="126"/>
      <c r="H157" s="126"/>
      <c r="I157" s="126"/>
      <c r="J157" s="43"/>
      <c r="K157" s="56">
        <v>0</v>
      </c>
      <c r="L157" s="78">
        <v>500</v>
      </c>
      <c r="M157" s="78">
        <v>500</v>
      </c>
      <c r="N157" s="56">
        <v>0</v>
      </c>
      <c r="O157" s="64">
        <v>0</v>
      </c>
      <c r="P157" s="50">
        <f>N157/M157*100</f>
        <v>0</v>
      </c>
    </row>
    <row r="158" spans="1:16" ht="12.75" customHeight="1">
      <c r="A158" s="9"/>
      <c r="B158" s="9"/>
      <c r="C158" s="9"/>
      <c r="D158" s="12"/>
      <c r="E158" s="128"/>
      <c r="F158" s="128"/>
      <c r="G158" s="128"/>
      <c r="H158" s="128"/>
      <c r="I158" s="128"/>
      <c r="J158" s="9"/>
      <c r="K158" s="14"/>
      <c r="L158" s="14"/>
      <c r="M158" s="14"/>
      <c r="N158" s="14"/>
      <c r="O158" s="14"/>
      <c r="P158" s="14"/>
    </row>
    <row r="159" spans="1:16" s="1" customFormat="1" ht="12.75" customHeight="1">
      <c r="A159" s="90">
        <v>4</v>
      </c>
      <c r="B159" s="90"/>
      <c r="C159" s="90"/>
      <c r="D159" s="90"/>
      <c r="E159" s="137" t="s">
        <v>66</v>
      </c>
      <c r="F159" s="137"/>
      <c r="G159" s="137"/>
      <c r="H159" s="137"/>
      <c r="I159" s="137"/>
      <c r="J159" s="137"/>
      <c r="K159" s="91">
        <f>SUM(K161)</f>
        <v>17583.870000000003</v>
      </c>
      <c r="L159" s="91">
        <f>SUM(L161)</f>
        <v>39000</v>
      </c>
      <c r="M159" s="91">
        <f>SUM(M161)</f>
        <v>39000</v>
      </c>
      <c r="N159" s="91">
        <f>SUM(N161)</f>
        <v>14862.14</v>
      </c>
      <c r="O159" s="91">
        <f>N159/K159*100</f>
        <v>84.52143925085886</v>
      </c>
      <c r="P159" s="91">
        <f>N159/M159*100</f>
        <v>38.10805128205128</v>
      </c>
    </row>
    <row r="160" spans="1:16" ht="12.75" customHeight="1">
      <c r="A160" s="6"/>
      <c r="B160" s="1"/>
      <c r="C160" s="1"/>
      <c r="D160" s="1"/>
      <c r="E160" s="127"/>
      <c r="F160" s="127"/>
      <c r="G160" s="127"/>
      <c r="H160" s="127"/>
      <c r="I160" s="127"/>
      <c r="J160" s="1"/>
      <c r="K160" s="13"/>
      <c r="L160" s="13"/>
      <c r="M160" s="13"/>
      <c r="N160" s="13"/>
      <c r="O160" s="13"/>
      <c r="P160" s="13"/>
    </row>
    <row r="161" spans="1:16" s="32" customFormat="1" ht="12.75" customHeight="1">
      <c r="A161" s="85">
        <v>42</v>
      </c>
      <c r="B161" s="86" t="s">
        <v>1</v>
      </c>
      <c r="C161" s="86"/>
      <c r="D161" s="86"/>
      <c r="E161" s="130" t="s">
        <v>67</v>
      </c>
      <c r="F161" s="130"/>
      <c r="G161" s="130"/>
      <c r="H161" s="130"/>
      <c r="I161" s="130"/>
      <c r="J161" s="130"/>
      <c r="K161" s="87">
        <f>K163</f>
        <v>17583.870000000003</v>
      </c>
      <c r="L161" s="87">
        <f>L163</f>
        <v>39000</v>
      </c>
      <c r="M161" s="87">
        <f>M163</f>
        <v>39000</v>
      </c>
      <c r="N161" s="87">
        <f>N163</f>
        <v>14862.14</v>
      </c>
      <c r="O161" s="87">
        <f>N161/K161*100</f>
        <v>84.52143925085886</v>
      </c>
      <c r="P161" s="87">
        <f>N161/M161*100</f>
        <v>38.10805128205128</v>
      </c>
    </row>
    <row r="162" spans="3:16" s="32" customFormat="1" ht="12.75" customHeight="1">
      <c r="C162" s="37"/>
      <c r="D162" s="39"/>
      <c r="E162" s="119"/>
      <c r="F162" s="119"/>
      <c r="G162" s="119"/>
      <c r="H162" s="119"/>
      <c r="I162" s="119"/>
      <c r="J162" s="119"/>
      <c r="K162" s="50"/>
      <c r="L162" s="50"/>
      <c r="M162" s="50"/>
      <c r="N162" s="50"/>
      <c r="O162" s="64"/>
      <c r="P162" s="50"/>
    </row>
    <row r="163" spans="2:16" s="32" customFormat="1" ht="12.75" customHeight="1">
      <c r="B163" s="38">
        <v>422</v>
      </c>
      <c r="E163" s="131" t="s">
        <v>68</v>
      </c>
      <c r="F163" s="131"/>
      <c r="G163" s="131"/>
      <c r="H163" s="131"/>
      <c r="I163" s="131"/>
      <c r="K163" s="55">
        <f>SUM(K164:K167)</f>
        <v>17583.870000000003</v>
      </c>
      <c r="L163" s="55">
        <f>SUM(L164:L167)</f>
        <v>39000</v>
      </c>
      <c r="M163" s="55">
        <f>SUM(M164:M167)</f>
        <v>39000</v>
      </c>
      <c r="N163" s="55">
        <f>SUM(N164:N167)</f>
        <v>14862.14</v>
      </c>
      <c r="O163" s="63">
        <f>N163/K163*100</f>
        <v>84.52143925085886</v>
      </c>
      <c r="P163" s="55">
        <f>N163/M163*100</f>
        <v>38.10805128205128</v>
      </c>
    </row>
    <row r="164" spans="2:16" s="32" customFormat="1" ht="12.75" customHeight="1">
      <c r="B164" s="38"/>
      <c r="C164" s="37">
        <v>4221</v>
      </c>
      <c r="D164" s="53" t="s">
        <v>60</v>
      </c>
      <c r="E164" s="119" t="s">
        <v>75</v>
      </c>
      <c r="F164" s="119"/>
      <c r="G164" s="119"/>
      <c r="H164" s="119"/>
      <c r="I164" s="119"/>
      <c r="K164" s="50">
        <v>9368.75</v>
      </c>
      <c r="L164" s="50">
        <v>5000</v>
      </c>
      <c r="M164" s="50">
        <v>5000</v>
      </c>
      <c r="N164" s="50">
        <v>7803.15</v>
      </c>
      <c r="O164" s="64">
        <f>N164/K164*100</f>
        <v>83.28912608405604</v>
      </c>
      <c r="P164" s="50">
        <f>N164/M164*100</f>
        <v>156.063</v>
      </c>
    </row>
    <row r="165" spans="1:16" s="76" customFormat="1" ht="12.75" customHeight="1">
      <c r="A165" s="32"/>
      <c r="B165" s="32"/>
      <c r="C165" s="37">
        <v>4222</v>
      </c>
      <c r="D165" s="53" t="s">
        <v>60</v>
      </c>
      <c r="E165" s="119" t="s">
        <v>99</v>
      </c>
      <c r="F165" s="119"/>
      <c r="G165" s="119"/>
      <c r="H165" s="119"/>
      <c r="I165" s="119"/>
      <c r="J165" s="32"/>
      <c r="K165" s="50">
        <v>0</v>
      </c>
      <c r="L165" s="50">
        <v>4000</v>
      </c>
      <c r="M165" s="50">
        <v>4000</v>
      </c>
      <c r="N165" s="50">
        <v>2139</v>
      </c>
      <c r="O165" s="64">
        <v>0</v>
      </c>
      <c r="P165" s="50">
        <f>N165/M165*100</f>
        <v>53.474999999999994</v>
      </c>
    </row>
    <row r="166" spans="1:16" s="76" customFormat="1" ht="12.75" customHeight="1">
      <c r="A166" s="32"/>
      <c r="B166" s="32"/>
      <c r="C166" s="37">
        <v>4226</v>
      </c>
      <c r="D166" s="53" t="s">
        <v>60</v>
      </c>
      <c r="E166" s="119" t="s">
        <v>100</v>
      </c>
      <c r="F166" s="119"/>
      <c r="G166" s="119"/>
      <c r="H166" s="119"/>
      <c r="I166" s="119"/>
      <c r="J166" s="32"/>
      <c r="K166" s="50">
        <v>0</v>
      </c>
      <c r="L166" s="50">
        <v>10000</v>
      </c>
      <c r="M166" s="50">
        <v>10000</v>
      </c>
      <c r="N166" s="50">
        <v>0</v>
      </c>
      <c r="O166" s="64">
        <v>0</v>
      </c>
      <c r="P166" s="50">
        <f>N166/M166*100</f>
        <v>0</v>
      </c>
    </row>
    <row r="167" spans="3:16" s="32" customFormat="1" ht="12.75" customHeight="1">
      <c r="C167" s="37">
        <v>4227</v>
      </c>
      <c r="D167" s="53" t="s">
        <v>60</v>
      </c>
      <c r="E167" s="119" t="s">
        <v>82</v>
      </c>
      <c r="F167" s="119"/>
      <c r="G167" s="119"/>
      <c r="H167" s="119"/>
      <c r="I167" s="119"/>
      <c r="K167" s="50">
        <v>8215.12</v>
      </c>
      <c r="L167" s="50">
        <v>20000</v>
      </c>
      <c r="M167" s="50">
        <v>20000</v>
      </c>
      <c r="N167" s="50">
        <v>4919.99</v>
      </c>
      <c r="O167" s="64">
        <f>N167/K167*100</f>
        <v>59.889447750002425</v>
      </c>
      <c r="P167" s="50">
        <f>N167/M167*100</f>
        <v>24.59995</v>
      </c>
    </row>
    <row r="168" spans="1:16" ht="12.75" customHeight="1">
      <c r="A168" s="1"/>
      <c r="B168" s="1"/>
      <c r="C168" s="7"/>
      <c r="D168" s="1"/>
      <c r="E168" s="127"/>
      <c r="F168" s="127"/>
      <c r="G168" s="127"/>
      <c r="H168" s="127"/>
      <c r="I168" s="127"/>
      <c r="J168" s="1"/>
      <c r="K168" s="5"/>
      <c r="L168" s="5"/>
      <c r="M168" s="5"/>
      <c r="N168" s="5"/>
      <c r="O168" s="5"/>
      <c r="P168" s="5"/>
    </row>
    <row r="169" spans="1:16" ht="12.75" customHeight="1">
      <c r="A169" s="105" t="s">
        <v>76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1:1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</row>
    <row r="171" spans="1:16" ht="12.75" customHeight="1">
      <c r="A171" s="165" t="s">
        <v>136</v>
      </c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</row>
    <row r="172" spans="1:11" ht="12.75" customHeight="1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</row>
    <row r="173" spans="1:16" ht="12.75" customHeight="1">
      <c r="A173" s="80" t="s">
        <v>142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ht="12.75" customHeight="1">
      <c r="A174" s="80" t="s">
        <v>133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164" t="s">
        <v>134</v>
      </c>
      <c r="M174" s="164"/>
      <c r="N174" s="164"/>
      <c r="O174" s="80"/>
      <c r="P174" s="80"/>
    </row>
  </sheetData>
  <sheetProtection/>
  <mergeCells count="181">
    <mergeCell ref="E57:J57"/>
    <mergeCell ref="E65:J65"/>
    <mergeCell ref="L174:N174"/>
    <mergeCell ref="A171:P171"/>
    <mergeCell ref="A169:P169"/>
    <mergeCell ref="N12:N13"/>
    <mergeCell ref="O12:O13"/>
    <mergeCell ref="P12:P13"/>
    <mergeCell ref="L12:L13"/>
    <mergeCell ref="M12:M13"/>
    <mergeCell ref="D24:I24"/>
    <mergeCell ref="E26:J26"/>
    <mergeCell ref="E34:J34"/>
    <mergeCell ref="E27:I27"/>
    <mergeCell ref="E33:J33"/>
    <mergeCell ref="E64:I64"/>
    <mergeCell ref="E25:I25"/>
    <mergeCell ref="E63:J63"/>
    <mergeCell ref="E60:J60"/>
    <mergeCell ref="E55:J55"/>
    <mergeCell ref="E107:I107"/>
    <mergeCell ref="E54:I54"/>
    <mergeCell ref="E83:I83"/>
    <mergeCell ref="E84:I84"/>
    <mergeCell ref="A87:K87"/>
    <mergeCell ref="B103:D103"/>
    <mergeCell ref="E66:I66"/>
    <mergeCell ref="E71:J71"/>
    <mergeCell ref="E78:I78"/>
    <mergeCell ref="E58:J58"/>
    <mergeCell ref="E93:I93"/>
    <mergeCell ref="E53:I53"/>
    <mergeCell ref="B105:D105"/>
    <mergeCell ref="B106:D106"/>
    <mergeCell ref="B104:D104"/>
    <mergeCell ref="E67:J67"/>
    <mergeCell ref="E103:I103"/>
    <mergeCell ref="E85:I85"/>
    <mergeCell ref="A96:M96"/>
    <mergeCell ref="E70:I70"/>
    <mergeCell ref="E79:J79"/>
    <mergeCell ref="E76:I76"/>
    <mergeCell ref="E81:I81"/>
    <mergeCell ref="E75:I75"/>
    <mergeCell ref="E61:J61"/>
    <mergeCell ref="E73:I73"/>
    <mergeCell ref="E72:I72"/>
    <mergeCell ref="E74:J74"/>
    <mergeCell ref="E69:J69"/>
    <mergeCell ref="E113:I113"/>
    <mergeCell ref="E112:I112"/>
    <mergeCell ref="F105:I105"/>
    <mergeCell ref="E116:I116"/>
    <mergeCell ref="E109:I109"/>
    <mergeCell ref="E126:I126"/>
    <mergeCell ref="E118:I118"/>
    <mergeCell ref="E110:I110"/>
    <mergeCell ref="E122:I122"/>
    <mergeCell ref="E108:I108"/>
    <mergeCell ref="A1:K1"/>
    <mergeCell ref="E31:J31"/>
    <mergeCell ref="E36:J36"/>
    <mergeCell ref="E20:I20"/>
    <mergeCell ref="E32:I32"/>
    <mergeCell ref="E30:I30"/>
    <mergeCell ref="E21:I21"/>
    <mergeCell ref="E5:I5"/>
    <mergeCell ref="E28:J28"/>
    <mergeCell ref="E9:I9"/>
    <mergeCell ref="A172:K172"/>
    <mergeCell ref="E148:I148"/>
    <mergeCell ref="E44:J44"/>
    <mergeCell ref="E48:J48"/>
    <mergeCell ref="E49:I49"/>
    <mergeCell ref="C99:I99"/>
    <mergeCell ref="B119:I119"/>
    <mergeCell ref="E114:I114"/>
    <mergeCell ref="E142:I142"/>
    <mergeCell ref="E159:J159"/>
    <mergeCell ref="E41:J41"/>
    <mergeCell ref="E39:J39"/>
    <mergeCell ref="E10:I10"/>
    <mergeCell ref="E16:I16"/>
    <mergeCell ref="E19:I19"/>
    <mergeCell ref="A3:C3"/>
    <mergeCell ref="E22:I22"/>
    <mergeCell ref="E35:I35"/>
    <mergeCell ref="E29:I29"/>
    <mergeCell ref="E6:I6"/>
    <mergeCell ref="K12:K13"/>
    <mergeCell ref="A12:A13"/>
    <mergeCell ref="D12:D13"/>
    <mergeCell ref="C12:C13"/>
    <mergeCell ref="B12:B13"/>
    <mergeCell ref="E18:I18"/>
    <mergeCell ref="E11:I11"/>
    <mergeCell ref="E2:I2"/>
    <mergeCell ref="E4:I4"/>
    <mergeCell ref="E17:I17"/>
    <mergeCell ref="E8:I8"/>
    <mergeCell ref="E7:I7"/>
    <mergeCell ref="E14:I14"/>
    <mergeCell ref="E3:I3"/>
    <mergeCell ref="E12:I13"/>
    <mergeCell ref="E23:I23"/>
    <mergeCell ref="E52:J52"/>
    <mergeCell ref="E47:J47"/>
    <mergeCell ref="E50:J50"/>
    <mergeCell ref="E43:I43"/>
    <mergeCell ref="E37:J37"/>
    <mergeCell ref="E38:I38"/>
    <mergeCell ref="E40:I40"/>
    <mergeCell ref="E51:J51"/>
    <mergeCell ref="E42:J42"/>
    <mergeCell ref="E139:I139"/>
    <mergeCell ref="F106:I106"/>
    <mergeCell ref="E77:J77"/>
    <mergeCell ref="E117:I117"/>
    <mergeCell ref="E134:I134"/>
    <mergeCell ref="E82:I82"/>
    <mergeCell ref="B101:I101"/>
    <mergeCell ref="E104:I104"/>
    <mergeCell ref="E128:I128"/>
    <mergeCell ref="E121:I121"/>
    <mergeCell ref="E45:J45"/>
    <mergeCell ref="E59:I59"/>
    <mergeCell ref="E56:J56"/>
    <mergeCell ref="E46:I46"/>
    <mergeCell ref="A97:M97"/>
    <mergeCell ref="E62:I62"/>
    <mergeCell ref="E68:I68"/>
    <mergeCell ref="E80:J80"/>
    <mergeCell ref="E94:I94"/>
    <mergeCell ref="E92:I92"/>
    <mergeCell ref="E123:I123"/>
    <mergeCell ref="E124:I124"/>
    <mergeCell ref="B120:I120"/>
    <mergeCell ref="E132:I132"/>
    <mergeCell ref="E129:I129"/>
    <mergeCell ref="E125:I125"/>
    <mergeCell ref="E130:I130"/>
    <mergeCell ref="E160:I160"/>
    <mergeCell ref="E165:I165"/>
    <mergeCell ref="E146:I146"/>
    <mergeCell ref="E133:I133"/>
    <mergeCell ref="E127:I127"/>
    <mergeCell ref="E143:I143"/>
    <mergeCell ref="E137:I137"/>
    <mergeCell ref="E138:I138"/>
    <mergeCell ref="E136:I136"/>
    <mergeCell ref="E140:I140"/>
    <mergeCell ref="E145:I145"/>
    <mergeCell ref="E149:I149"/>
    <mergeCell ref="E147:I147"/>
    <mergeCell ref="E166:I166"/>
    <mergeCell ref="E164:I164"/>
    <mergeCell ref="E161:J161"/>
    <mergeCell ref="E162:J162"/>
    <mergeCell ref="E157:I157"/>
    <mergeCell ref="E156:I156"/>
    <mergeCell ref="E163:I163"/>
    <mergeCell ref="E168:I168"/>
    <mergeCell ref="E167:I167"/>
    <mergeCell ref="E158:I158"/>
    <mergeCell ref="E151:I151"/>
    <mergeCell ref="E131:I131"/>
    <mergeCell ref="E155:I155"/>
    <mergeCell ref="E154:I154"/>
    <mergeCell ref="E153:I153"/>
    <mergeCell ref="E152:I152"/>
    <mergeCell ref="E150:I150"/>
    <mergeCell ref="E144:I144"/>
    <mergeCell ref="E91:I91"/>
    <mergeCell ref="E95:I95"/>
    <mergeCell ref="E88:I88"/>
    <mergeCell ref="E89:I89"/>
    <mergeCell ref="E90:I90"/>
    <mergeCell ref="E135:I135"/>
    <mergeCell ref="E141:I141"/>
    <mergeCell ref="E111:I111"/>
    <mergeCell ref="E115:I115"/>
  </mergeCells>
  <printOptions/>
  <pageMargins left="0.15748031496062992" right="0.15748031496062992" top="0.1181102362204724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2020-09-07T06:15:03Z</cp:lastPrinted>
  <dcterms:created xsi:type="dcterms:W3CDTF">2009-11-09T11:33:14Z</dcterms:created>
  <dcterms:modified xsi:type="dcterms:W3CDTF">2020-09-07T06:16:08Z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